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5317"/>
  <workbookPr codeName="ThisWorkbook" autoCompressPictures="0"/>
  <bookViews>
    <workbookView xWindow="2280" yWindow="40" windowWidth="22780" windowHeight="15980"/>
  </bookViews>
  <sheets>
    <sheet name="C-FACT" sheetId="44" r:id="rId1"/>
    <sheet name="License" sheetId="45"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69" i="44" l="1"/>
  <c r="F69" i="44"/>
  <c r="G69" i="44"/>
  <c r="H69" i="44"/>
  <c r="I69" i="44"/>
  <c r="J69" i="44"/>
  <c r="K69" i="44"/>
  <c r="L69" i="44"/>
  <c r="M69" i="44"/>
  <c r="N69" i="44"/>
  <c r="O69" i="44"/>
  <c r="P69" i="44"/>
  <c r="Q69" i="44"/>
  <c r="R69" i="44"/>
  <c r="S69" i="44"/>
  <c r="T69" i="44"/>
  <c r="U69" i="44"/>
  <c r="V69" i="44"/>
  <c r="W69" i="44"/>
  <c r="X69" i="44"/>
  <c r="Y69" i="44"/>
  <c r="Z69" i="44"/>
  <c r="AA69" i="44"/>
  <c r="AB69" i="44"/>
  <c r="AC69" i="44"/>
  <c r="AD69" i="44"/>
  <c r="AE69" i="44"/>
  <c r="AF69" i="44"/>
  <c r="AG69" i="44"/>
  <c r="AH69" i="44"/>
  <c r="AI69" i="44"/>
  <c r="AJ69" i="44"/>
  <c r="AK69" i="44"/>
  <c r="AL69" i="44"/>
  <c r="AM69" i="44"/>
  <c r="AN69" i="44"/>
  <c r="AO69" i="44"/>
  <c r="AP69" i="44"/>
  <c r="AQ69" i="44"/>
  <c r="AR69" i="44"/>
  <c r="C45" i="44"/>
  <c r="C63" i="44"/>
  <c r="C35" i="44"/>
  <c r="C32" i="44"/>
  <c r="C29" i="44"/>
  <c r="C34" i="44"/>
  <c r="D34" i="44"/>
  <c r="E34" i="44"/>
  <c r="F34" i="44"/>
  <c r="G34" i="44"/>
  <c r="H34" i="44"/>
  <c r="I34" i="44"/>
  <c r="J34" i="44"/>
  <c r="K34" i="44"/>
  <c r="L34" i="44"/>
  <c r="M34" i="44"/>
  <c r="I31" i="44"/>
  <c r="J30" i="44"/>
  <c r="J31" i="44"/>
  <c r="K30" i="44"/>
  <c r="K31" i="44"/>
  <c r="L30" i="44"/>
  <c r="L31" i="44"/>
  <c r="M30" i="44"/>
  <c r="M31" i="44"/>
  <c r="M32" i="44"/>
  <c r="I29" i="44"/>
  <c r="J29" i="44"/>
  <c r="K28" i="44"/>
  <c r="K29" i="44"/>
  <c r="L28" i="44"/>
  <c r="L29" i="44"/>
  <c r="M28" i="44"/>
  <c r="M29" i="44"/>
  <c r="M35" i="44"/>
  <c r="D63" i="44"/>
  <c r="D69" i="44"/>
  <c r="B23" i="44"/>
  <c r="D26" i="44"/>
  <c r="D44" i="44"/>
  <c r="A53" i="44"/>
  <c r="D29" i="44"/>
  <c r="E29" i="44"/>
  <c r="F29" i="44"/>
  <c r="G29" i="44"/>
  <c r="H29" i="44"/>
  <c r="D67" i="44"/>
  <c r="D68" i="44"/>
  <c r="F67" i="44"/>
  <c r="G67" i="44"/>
  <c r="H67" i="44"/>
  <c r="I67" i="44"/>
  <c r="J67" i="44"/>
  <c r="K67" i="44"/>
  <c r="L67" i="44"/>
  <c r="M67" i="44"/>
  <c r="N67" i="44"/>
  <c r="O67" i="44"/>
  <c r="P67" i="44"/>
  <c r="Q67" i="44"/>
  <c r="R67" i="44"/>
  <c r="S67" i="44"/>
  <c r="T67" i="44"/>
  <c r="U67" i="44"/>
  <c r="V67" i="44"/>
  <c r="W67" i="44"/>
  <c r="X67" i="44"/>
  <c r="Y67" i="44"/>
  <c r="Z67" i="44"/>
  <c r="AA67" i="44"/>
  <c r="AB67" i="44"/>
  <c r="AC67" i="44"/>
  <c r="AD67" i="44"/>
  <c r="AE67" i="44"/>
  <c r="AF67" i="44"/>
  <c r="AG67" i="44"/>
  <c r="AH67" i="44"/>
  <c r="AI67" i="44"/>
  <c r="AJ67" i="44"/>
  <c r="AK67" i="44"/>
  <c r="AL67" i="44"/>
  <c r="AM67" i="44"/>
  <c r="AN67" i="44"/>
  <c r="AO67" i="44"/>
  <c r="AP67" i="44"/>
  <c r="AQ67" i="44"/>
  <c r="AR67" i="44"/>
  <c r="E67" i="44"/>
  <c r="E59" i="44"/>
  <c r="A20" i="44"/>
  <c r="A19" i="44"/>
  <c r="C17" i="44"/>
  <c r="C16" i="44"/>
  <c r="C21" i="44"/>
  <c r="H30" i="44"/>
  <c r="G30" i="44"/>
  <c r="G32" i="44"/>
  <c r="G64" i="44"/>
  <c r="H64" i="44"/>
  <c r="I64" i="44"/>
  <c r="J64" i="44"/>
  <c r="K64" i="44"/>
  <c r="L64" i="44"/>
  <c r="M64" i="44"/>
  <c r="N64" i="44"/>
  <c r="O64" i="44"/>
  <c r="P64" i="44"/>
  <c r="Q64" i="44"/>
  <c r="R64" i="44"/>
  <c r="S64" i="44"/>
  <c r="T64" i="44"/>
  <c r="U64" i="44"/>
  <c r="V64" i="44"/>
  <c r="W64" i="44"/>
  <c r="X64" i="44"/>
  <c r="Y64" i="44"/>
  <c r="Z64" i="44"/>
  <c r="AA64" i="44"/>
  <c r="AB64" i="44"/>
  <c r="AC64" i="44"/>
  <c r="AD64" i="44"/>
  <c r="AE64" i="44"/>
  <c r="AF64" i="44"/>
  <c r="AG64" i="44"/>
  <c r="AH64" i="44"/>
  <c r="AI64" i="44"/>
  <c r="AJ64" i="44"/>
  <c r="AK64" i="44"/>
  <c r="AL64" i="44"/>
  <c r="AM64" i="44"/>
  <c r="AN64" i="44"/>
  <c r="AO64" i="44"/>
  <c r="AP64" i="44"/>
  <c r="AQ64" i="44"/>
  <c r="AR64" i="44"/>
  <c r="C26" i="44"/>
  <c r="C54" i="44"/>
  <c r="I58" i="44"/>
  <c r="G59" i="44"/>
  <c r="F59" i="44"/>
  <c r="E57" i="44"/>
  <c r="J57" i="44"/>
  <c r="K57" i="44"/>
  <c r="L57" i="44"/>
  <c r="M57" i="44"/>
  <c r="N57" i="44"/>
  <c r="O57" i="44"/>
  <c r="P57" i="44"/>
  <c r="Q57" i="44"/>
  <c r="R57" i="44"/>
  <c r="S57" i="44"/>
  <c r="T57" i="44"/>
  <c r="U57" i="44"/>
  <c r="V57" i="44"/>
  <c r="W57" i="44"/>
  <c r="X57" i="44"/>
  <c r="Y57" i="44"/>
  <c r="Z57" i="44"/>
  <c r="AA57" i="44"/>
  <c r="AB57" i="44"/>
  <c r="AC57" i="44"/>
  <c r="AD57" i="44"/>
  <c r="AE57" i="44"/>
  <c r="AF57" i="44"/>
  <c r="AG57" i="44"/>
  <c r="AH57" i="44"/>
  <c r="AI57" i="44"/>
  <c r="AJ57" i="44"/>
  <c r="AK57" i="44"/>
  <c r="AL57" i="44"/>
  <c r="AM57" i="44"/>
  <c r="AN57" i="44"/>
  <c r="AO57" i="44"/>
  <c r="AP57" i="44"/>
  <c r="AQ57" i="44"/>
  <c r="AR57" i="44"/>
  <c r="G57" i="44"/>
  <c r="J55" i="44"/>
  <c r="A36" i="44"/>
  <c r="F32" i="44"/>
  <c r="E32" i="44"/>
  <c r="D32" i="44"/>
  <c r="C59" i="44"/>
  <c r="C31" i="44"/>
  <c r="C58" i="44"/>
  <c r="N30" i="44"/>
  <c r="O30" i="44"/>
  <c r="P30" i="44"/>
  <c r="Q30" i="44"/>
  <c r="R30" i="44"/>
  <c r="S30" i="44"/>
  <c r="T30" i="44"/>
  <c r="U30" i="44"/>
  <c r="V30" i="44"/>
  <c r="W30" i="44"/>
  <c r="X30" i="44"/>
  <c r="Y30" i="44"/>
  <c r="Z30" i="44"/>
  <c r="AA30" i="44"/>
  <c r="AB30" i="44"/>
  <c r="AC30" i="44"/>
  <c r="AD30" i="44"/>
  <c r="AE30" i="44"/>
  <c r="AF30" i="44"/>
  <c r="AG30" i="44"/>
  <c r="AH30" i="44"/>
  <c r="AI30" i="44"/>
  <c r="AJ30" i="44"/>
  <c r="AK30" i="44"/>
  <c r="AL30" i="44"/>
  <c r="AM30" i="44"/>
  <c r="AN30" i="44"/>
  <c r="AO30" i="44"/>
  <c r="AP30" i="44"/>
  <c r="AQ30" i="44"/>
  <c r="AR30" i="44"/>
  <c r="AS30" i="44"/>
  <c r="AT30" i="44"/>
  <c r="AU30" i="44"/>
  <c r="AV30" i="44"/>
  <c r="AW30" i="44"/>
  <c r="AX30" i="44"/>
  <c r="AY30" i="44"/>
  <c r="AZ30" i="44"/>
  <c r="BA30" i="44"/>
  <c r="BB30" i="44"/>
  <c r="BC30" i="44"/>
  <c r="F30" i="44"/>
  <c r="E30" i="44"/>
  <c r="I56" i="44"/>
  <c r="H56" i="44"/>
  <c r="G56" i="44"/>
  <c r="F56" i="44"/>
  <c r="E56" i="44"/>
  <c r="C56" i="44"/>
  <c r="K55" i="44"/>
  <c r="D54" i="44"/>
  <c r="C18" i="44"/>
  <c r="B18" i="44"/>
  <c r="A18" i="44"/>
  <c r="A15" i="44"/>
  <c r="C15" i="44"/>
  <c r="C14" i="44"/>
  <c r="A14" i="44"/>
  <c r="C13" i="44"/>
  <c r="C12" i="44"/>
  <c r="C11" i="44"/>
  <c r="C10" i="44"/>
  <c r="A2" i="44"/>
  <c r="D56" i="44"/>
  <c r="D60" i="44"/>
  <c r="D30" i="44"/>
  <c r="E26" i="44"/>
  <c r="E54" i="44"/>
  <c r="D57" i="44"/>
  <c r="F61" i="44"/>
  <c r="E61" i="44"/>
  <c r="G61" i="44"/>
  <c r="H28" i="44"/>
  <c r="H55" i="44"/>
  <c r="H32" i="44"/>
  <c r="F57" i="44"/>
  <c r="H57" i="44"/>
  <c r="F60" i="44"/>
  <c r="G60" i="44"/>
  <c r="E60" i="44"/>
  <c r="A43" i="44"/>
  <c r="D28" i="44"/>
  <c r="D55" i="44"/>
  <c r="F28" i="44"/>
  <c r="F55" i="44"/>
  <c r="A44" i="44"/>
  <c r="E28" i="44"/>
  <c r="E55" i="44"/>
  <c r="G28" i="44"/>
  <c r="G55" i="44"/>
  <c r="I28" i="44"/>
  <c r="I55" i="44"/>
  <c r="C60" i="44"/>
  <c r="C62" i="44"/>
  <c r="D65" i="44"/>
  <c r="D66" i="44"/>
  <c r="I59" i="44"/>
  <c r="I61" i="44"/>
  <c r="J58" i="44"/>
  <c r="H59" i="44"/>
  <c r="D61" i="44"/>
  <c r="F26" i="44"/>
  <c r="H61" i="44"/>
  <c r="H60" i="44"/>
  <c r="J56" i="44"/>
  <c r="K58" i="44"/>
  <c r="J59" i="44"/>
  <c r="C61" i="44"/>
  <c r="C46" i="44"/>
  <c r="B15" i="44"/>
  <c r="I32" i="44"/>
  <c r="L55" i="44"/>
  <c r="F54" i="44"/>
  <c r="G26" i="44"/>
  <c r="G44" i="44"/>
  <c r="J61" i="44"/>
  <c r="G54" i="44"/>
  <c r="H26" i="44"/>
  <c r="M55" i="44"/>
  <c r="N28" i="44"/>
  <c r="K56" i="44"/>
  <c r="J32" i="44"/>
  <c r="K59" i="44"/>
  <c r="L58" i="44"/>
  <c r="K61" i="44"/>
  <c r="H44" i="44"/>
  <c r="K32" i="44"/>
  <c r="L56" i="44"/>
  <c r="N55" i="44"/>
  <c r="O28" i="44"/>
  <c r="H54" i="44"/>
  <c r="I26" i="44"/>
  <c r="I44" i="44"/>
  <c r="M58" i="44"/>
  <c r="L59" i="44"/>
  <c r="L61" i="44"/>
  <c r="L32" i="44"/>
  <c r="M59" i="44"/>
  <c r="N58" i="44"/>
  <c r="I54" i="44"/>
  <c r="J26" i="44"/>
  <c r="J44" i="44"/>
  <c r="O55" i="44"/>
  <c r="P28" i="44"/>
  <c r="M56" i="44"/>
  <c r="N29" i="44"/>
  <c r="M61" i="44"/>
  <c r="N56" i="44"/>
  <c r="O29" i="44"/>
  <c r="P55" i="44"/>
  <c r="Q28" i="44"/>
  <c r="J54" i="44"/>
  <c r="K26" i="44"/>
  <c r="K44" i="44"/>
  <c r="O58" i="44"/>
  <c r="N59" i="44"/>
  <c r="N31" i="44"/>
  <c r="N61" i="44"/>
  <c r="N32" i="44"/>
  <c r="O31" i="44"/>
  <c r="O59" i="44"/>
  <c r="P58" i="44"/>
  <c r="K54" i="44"/>
  <c r="L26" i="44"/>
  <c r="L44" i="44"/>
  <c r="Q55" i="44"/>
  <c r="R28" i="44"/>
  <c r="O56" i="44"/>
  <c r="P29" i="44"/>
  <c r="O61" i="44"/>
  <c r="P56" i="44"/>
  <c r="Q29" i="44"/>
  <c r="R55" i="44"/>
  <c r="S28" i="44"/>
  <c r="L54" i="44"/>
  <c r="M26" i="44"/>
  <c r="M44" i="44"/>
  <c r="P31" i="44"/>
  <c r="O32" i="44"/>
  <c r="Q58" i="44"/>
  <c r="P59" i="44"/>
  <c r="P61" i="44"/>
  <c r="P32" i="44"/>
  <c r="Q31" i="44"/>
  <c r="M54" i="44"/>
  <c r="N26" i="44"/>
  <c r="N44" i="44"/>
  <c r="S55" i="44"/>
  <c r="T28" i="44"/>
  <c r="Q56" i="44"/>
  <c r="R29" i="44"/>
  <c r="Q59" i="44"/>
  <c r="R58" i="44"/>
  <c r="Q61" i="44"/>
  <c r="S58" i="44"/>
  <c r="R59" i="44"/>
  <c r="R31" i="44"/>
  <c r="Q32" i="44"/>
  <c r="R56" i="44"/>
  <c r="S29" i="44"/>
  <c r="T55" i="44"/>
  <c r="U28" i="44"/>
  <c r="N54" i="44"/>
  <c r="O26" i="44"/>
  <c r="O44" i="44"/>
  <c r="R61" i="44"/>
  <c r="O54" i="44"/>
  <c r="P26" i="44"/>
  <c r="P44" i="44"/>
  <c r="U55" i="44"/>
  <c r="V28" i="44"/>
  <c r="S56" i="44"/>
  <c r="T29" i="44"/>
  <c r="R32" i="44"/>
  <c r="S31" i="44"/>
  <c r="S59" i="44"/>
  <c r="T58" i="44"/>
  <c r="S61" i="44"/>
  <c r="T31" i="44"/>
  <c r="S32" i="44"/>
  <c r="U58" i="44"/>
  <c r="T59" i="44"/>
  <c r="T56" i="44"/>
  <c r="U29" i="44"/>
  <c r="V55" i="44"/>
  <c r="W28" i="44"/>
  <c r="P54" i="44"/>
  <c r="Q26" i="44"/>
  <c r="Q44" i="44"/>
  <c r="D64" i="44"/>
  <c r="T61" i="44"/>
  <c r="Q54" i="44"/>
  <c r="R26" i="44"/>
  <c r="W55" i="44"/>
  <c r="X28" i="44"/>
  <c r="U56" i="44"/>
  <c r="V29" i="44"/>
  <c r="U59" i="44"/>
  <c r="V58" i="44"/>
  <c r="T32" i="44"/>
  <c r="U31" i="44"/>
  <c r="U61" i="44"/>
  <c r="R44" i="44"/>
  <c r="V31" i="44"/>
  <c r="U32" i="44"/>
  <c r="W58" i="44"/>
  <c r="V59" i="44"/>
  <c r="V56" i="44"/>
  <c r="W29" i="44"/>
  <c r="X55" i="44"/>
  <c r="Y28" i="44"/>
  <c r="R54" i="44"/>
  <c r="S26" i="44"/>
  <c r="S44" i="44"/>
  <c r="V61" i="44"/>
  <c r="S54" i="44"/>
  <c r="T26" i="44"/>
  <c r="Y55" i="44"/>
  <c r="Z28" i="44"/>
  <c r="W59" i="44"/>
  <c r="X58" i="44"/>
  <c r="V32" i="44"/>
  <c r="W31" i="44"/>
  <c r="W56" i="44"/>
  <c r="X29" i="44"/>
  <c r="W61" i="44"/>
  <c r="F44" i="44"/>
  <c r="T44" i="44"/>
  <c r="X31" i="44"/>
  <c r="W32" i="44"/>
  <c r="Y58" i="44"/>
  <c r="X59" i="44"/>
  <c r="X56" i="44"/>
  <c r="Y29" i="44"/>
  <c r="Z55" i="44"/>
  <c r="AA28" i="44"/>
  <c r="T54" i="44"/>
  <c r="U26" i="44"/>
  <c r="X61" i="44"/>
  <c r="U44" i="44"/>
  <c r="U54" i="44"/>
  <c r="V26" i="44"/>
  <c r="AA55" i="44"/>
  <c r="AB28" i="44"/>
  <c r="Y56" i="44"/>
  <c r="Z29" i="44"/>
  <c r="Y59" i="44"/>
  <c r="Z58" i="44"/>
  <c r="X32" i="44"/>
  <c r="Y31" i="44"/>
  <c r="Y61" i="44"/>
  <c r="V44" i="44"/>
  <c r="Z31" i="44"/>
  <c r="Y32" i="44"/>
  <c r="AA58" i="44"/>
  <c r="Z59" i="44"/>
  <c r="Z56" i="44"/>
  <c r="AA29" i="44"/>
  <c r="AB55" i="44"/>
  <c r="AC28" i="44"/>
  <c r="V54" i="44"/>
  <c r="W26" i="44"/>
  <c r="Z61" i="44"/>
  <c r="W44" i="44"/>
  <c r="W54" i="44"/>
  <c r="X26" i="44"/>
  <c r="AC55" i="44"/>
  <c r="AD28" i="44"/>
  <c r="AA56" i="44"/>
  <c r="AB29" i="44"/>
  <c r="AA59" i="44"/>
  <c r="AB58" i="44"/>
  <c r="Z32" i="44"/>
  <c r="AA31" i="44"/>
  <c r="AA61" i="44"/>
  <c r="X44" i="44"/>
  <c r="AB56" i="44"/>
  <c r="AC29" i="44"/>
  <c r="AB31" i="44"/>
  <c r="AA32" i="44"/>
  <c r="AC58" i="44"/>
  <c r="AB59" i="44"/>
  <c r="AD55" i="44"/>
  <c r="AE28" i="44"/>
  <c r="X54" i="44"/>
  <c r="Y26" i="44"/>
  <c r="AB61" i="44"/>
  <c r="Y44" i="44"/>
  <c r="AC59" i="44"/>
  <c r="AD58" i="44"/>
  <c r="AB32" i="44"/>
  <c r="AC31" i="44"/>
  <c r="Y54" i="44"/>
  <c r="Z26" i="44"/>
  <c r="AE55" i="44"/>
  <c r="AF28" i="44"/>
  <c r="AC56" i="44"/>
  <c r="AD29" i="44"/>
  <c r="AC61" i="44"/>
  <c r="Z44" i="44"/>
  <c r="AD56" i="44"/>
  <c r="AE29" i="44"/>
  <c r="AF55" i="44"/>
  <c r="AG28" i="44"/>
  <c r="Z54" i="44"/>
  <c r="AA26" i="44"/>
  <c r="AD31" i="44"/>
  <c r="AC32" i="44"/>
  <c r="AE58" i="44"/>
  <c r="AD59" i="44"/>
  <c r="AA44" i="44"/>
  <c r="AD61" i="44"/>
  <c r="AE59" i="44"/>
  <c r="AF58" i="44"/>
  <c r="AD32" i="44"/>
  <c r="AE31" i="44"/>
  <c r="AA54" i="44"/>
  <c r="AB26" i="44"/>
  <c r="AG55" i="44"/>
  <c r="AH28" i="44"/>
  <c r="AE56" i="44"/>
  <c r="AF29" i="44"/>
  <c r="AB44" i="44"/>
  <c r="AE61" i="44"/>
  <c r="AF56" i="44"/>
  <c r="AG29" i="44"/>
  <c r="AF31" i="44"/>
  <c r="AE32" i="44"/>
  <c r="AG58" i="44"/>
  <c r="AF59" i="44"/>
  <c r="AH55" i="44"/>
  <c r="AI28" i="44"/>
  <c r="AB54" i="44"/>
  <c r="AC26" i="44"/>
  <c r="AF61" i="44"/>
  <c r="AC44" i="44"/>
  <c r="AC54" i="44"/>
  <c r="AD26" i="44"/>
  <c r="AI55" i="44"/>
  <c r="AJ28" i="44"/>
  <c r="AG59" i="44"/>
  <c r="AH58" i="44"/>
  <c r="AF32" i="44"/>
  <c r="AG31" i="44"/>
  <c r="AG56" i="44"/>
  <c r="AH29" i="44"/>
  <c r="AD44" i="44"/>
  <c r="AG61" i="44"/>
  <c r="AJ55" i="44"/>
  <c r="AK28" i="44"/>
  <c r="AD54" i="44"/>
  <c r="AE26" i="44"/>
  <c r="AH56" i="44"/>
  <c r="AI29" i="44"/>
  <c r="AH31" i="44"/>
  <c r="AG32" i="44"/>
  <c r="AI58" i="44"/>
  <c r="AH59" i="44"/>
  <c r="AH61" i="44"/>
  <c r="P45" i="44"/>
  <c r="AE44" i="44"/>
  <c r="AI59" i="44"/>
  <c r="AJ58" i="44"/>
  <c r="AH32" i="44"/>
  <c r="AI31" i="44"/>
  <c r="AE54" i="44"/>
  <c r="AF26" i="44"/>
  <c r="AK55" i="44"/>
  <c r="AL28" i="44"/>
  <c r="AI56" i="44"/>
  <c r="AJ29" i="44"/>
  <c r="Q45" i="44"/>
  <c r="P47" i="44"/>
  <c r="P48" i="44"/>
  <c r="P46" i="44"/>
  <c r="P51" i="44"/>
  <c r="P49" i="44"/>
  <c r="P50" i="44"/>
  <c r="AI61" i="44"/>
  <c r="AF44" i="44"/>
  <c r="AL55" i="44"/>
  <c r="AM28" i="44"/>
  <c r="AF54" i="44"/>
  <c r="AG26" i="44"/>
  <c r="AJ56" i="44"/>
  <c r="AK29" i="44"/>
  <c r="AJ31" i="44"/>
  <c r="AI32" i="44"/>
  <c r="AK58" i="44"/>
  <c r="AJ59" i="44"/>
  <c r="AJ61" i="44"/>
  <c r="Q47" i="44"/>
  <c r="Q48" i="44"/>
  <c r="Q46" i="44"/>
  <c r="Q51" i="44"/>
  <c r="Q49" i="44"/>
  <c r="Q50" i="44"/>
  <c r="AG44" i="44"/>
  <c r="AG54" i="44"/>
  <c r="AH26" i="44"/>
  <c r="AM55" i="44"/>
  <c r="AN28" i="44"/>
  <c r="AK59" i="44"/>
  <c r="AL58" i="44"/>
  <c r="AJ32" i="44"/>
  <c r="AK31" i="44"/>
  <c r="AK56" i="44"/>
  <c r="AL29" i="44"/>
  <c r="R45" i="44"/>
  <c r="AH44" i="44"/>
  <c r="AK61" i="44"/>
  <c r="AN55" i="44"/>
  <c r="AO28" i="44"/>
  <c r="AH54" i="44"/>
  <c r="AI26" i="44"/>
  <c r="AL56" i="44"/>
  <c r="AM29" i="44"/>
  <c r="AL31" i="44"/>
  <c r="AK32" i="44"/>
  <c r="AM58" i="44"/>
  <c r="AL59" i="44"/>
  <c r="AL61" i="44"/>
  <c r="S45" i="44"/>
  <c r="R46" i="44"/>
  <c r="R51" i="44"/>
  <c r="R47" i="44"/>
  <c r="R48" i="44"/>
  <c r="R49" i="44"/>
  <c r="R50" i="44"/>
  <c r="AI44" i="44"/>
  <c r="AM59" i="44"/>
  <c r="AN58" i="44"/>
  <c r="AL32" i="44"/>
  <c r="AM31" i="44"/>
  <c r="AI54" i="44"/>
  <c r="AJ26" i="44"/>
  <c r="AO55" i="44"/>
  <c r="AP28" i="44"/>
  <c r="AM56" i="44"/>
  <c r="AN29" i="44"/>
  <c r="T45" i="44"/>
  <c r="S47" i="44"/>
  <c r="S49" i="44"/>
  <c r="S50" i="44"/>
  <c r="S48" i="44"/>
  <c r="S46" i="44"/>
  <c r="S51" i="44"/>
  <c r="AM61" i="44"/>
  <c r="AJ44" i="44"/>
  <c r="AP55" i="44"/>
  <c r="AQ28" i="44"/>
  <c r="AJ54" i="44"/>
  <c r="AK26" i="44"/>
  <c r="AN56" i="44"/>
  <c r="AO29" i="44"/>
  <c r="AN31" i="44"/>
  <c r="AM32" i="44"/>
  <c r="AO58" i="44"/>
  <c r="AN59" i="44"/>
  <c r="T46" i="44"/>
  <c r="T51" i="44"/>
  <c r="T49" i="44"/>
  <c r="T50" i="44"/>
  <c r="T47" i="44"/>
  <c r="T48" i="44"/>
  <c r="U45" i="44"/>
  <c r="AN61" i="44"/>
  <c r="AK44" i="44"/>
  <c r="AK54" i="44"/>
  <c r="AL26" i="44"/>
  <c r="AQ55" i="44"/>
  <c r="AR28" i="44"/>
  <c r="AR55" i="44"/>
  <c r="AO59" i="44"/>
  <c r="AP58" i="44"/>
  <c r="AN32" i="44"/>
  <c r="AO31" i="44"/>
  <c r="AO56" i="44"/>
  <c r="AP29" i="44"/>
  <c r="U46" i="44"/>
  <c r="U51" i="44"/>
  <c r="U49" i="44"/>
  <c r="U50" i="44"/>
  <c r="U47" i="44"/>
  <c r="U48" i="44"/>
  <c r="V45" i="44"/>
  <c r="AL44" i="44"/>
  <c r="AO61" i="44"/>
  <c r="AP56" i="44"/>
  <c r="AQ29" i="44"/>
  <c r="AO32" i="44"/>
  <c r="AP31" i="44"/>
  <c r="AQ58" i="44"/>
  <c r="AP59" i="44"/>
  <c r="AL54" i="44"/>
  <c r="AM26" i="44"/>
  <c r="AP61" i="44"/>
  <c r="W45" i="44"/>
  <c r="V46" i="44"/>
  <c r="V49" i="44"/>
  <c r="V50" i="44"/>
  <c r="V51" i="44"/>
  <c r="V47" i="44"/>
  <c r="V48" i="44"/>
  <c r="AM44" i="44"/>
  <c r="AM54" i="44"/>
  <c r="AN26" i="44"/>
  <c r="AP32" i="44"/>
  <c r="AQ31" i="44"/>
  <c r="AQ56" i="44"/>
  <c r="AR29" i="44"/>
  <c r="AQ59" i="44"/>
  <c r="AR58" i="44"/>
  <c r="AR59" i="44"/>
  <c r="AQ61" i="44"/>
  <c r="AR56" i="44"/>
  <c r="AS29" i="44"/>
  <c r="AT29" i="44"/>
  <c r="AU29" i="44"/>
  <c r="AV29" i="44"/>
  <c r="AW29" i="44"/>
  <c r="AX29" i="44"/>
  <c r="AY29" i="44"/>
  <c r="AZ29" i="44"/>
  <c r="BA29" i="44"/>
  <c r="BB29" i="44"/>
  <c r="BC29" i="44"/>
  <c r="AR61" i="44"/>
  <c r="W49" i="44"/>
  <c r="W50" i="44"/>
  <c r="W47" i="44"/>
  <c r="W48" i="44"/>
  <c r="W46" i="44"/>
  <c r="W51" i="44"/>
  <c r="AN44" i="44"/>
  <c r="AR31" i="44"/>
  <c r="AQ32" i="44"/>
  <c r="AN54" i="44"/>
  <c r="AO26" i="44"/>
  <c r="AR32" i="44"/>
  <c r="AS31" i="44"/>
  <c r="X45" i="44"/>
  <c r="AO44" i="44"/>
  <c r="AO54" i="44"/>
  <c r="AP26" i="44"/>
  <c r="AS32" i="44"/>
  <c r="AT31" i="44"/>
  <c r="X46" i="44"/>
  <c r="X47" i="44"/>
  <c r="X48" i="44"/>
  <c r="X51" i="44"/>
  <c r="X49" i="44"/>
  <c r="X50" i="44"/>
  <c r="AP44" i="44"/>
  <c r="AP54" i="44"/>
  <c r="AQ26" i="44"/>
  <c r="AU31" i="44"/>
  <c r="AT32" i="44"/>
  <c r="Y45" i="44"/>
  <c r="AQ44" i="44"/>
  <c r="AQ54" i="44"/>
  <c r="AR26" i="44"/>
  <c r="AV31" i="44"/>
  <c r="AU32" i="44"/>
  <c r="Z45" i="44"/>
  <c r="Y46" i="44"/>
  <c r="Y51" i="44"/>
  <c r="Y49" i="44"/>
  <c r="Y50" i="44"/>
  <c r="Y47" i="44"/>
  <c r="Y48" i="44"/>
  <c r="AR54" i="44"/>
  <c r="AV32" i="44"/>
  <c r="AW31" i="44"/>
  <c r="Z46" i="44"/>
  <c r="Z51" i="44"/>
  <c r="Z49" i="44"/>
  <c r="Z50" i="44"/>
  <c r="Z47" i="44"/>
  <c r="Z48" i="44"/>
  <c r="AW32" i="44"/>
  <c r="AX31" i="44"/>
  <c r="AA45" i="44"/>
  <c r="AY31" i="44"/>
  <c r="AX32" i="44"/>
  <c r="AA47" i="44"/>
  <c r="AA48" i="44"/>
  <c r="AA46" i="44"/>
  <c r="AA51" i="44"/>
  <c r="AA49" i="44"/>
  <c r="AA50" i="44"/>
  <c r="AY32" i="44"/>
  <c r="AZ31" i="44"/>
  <c r="AB45" i="44"/>
  <c r="AZ32" i="44"/>
  <c r="BA31" i="44"/>
  <c r="AC45" i="44"/>
  <c r="AB46" i="44"/>
  <c r="AB51" i="44"/>
  <c r="AB47" i="44"/>
  <c r="AB48" i="44"/>
  <c r="AB49" i="44"/>
  <c r="AB50" i="44"/>
  <c r="BA32" i="44"/>
  <c r="BB31" i="44"/>
  <c r="AC46" i="44"/>
  <c r="AC51" i="44"/>
  <c r="AC49" i="44"/>
  <c r="AC50" i="44"/>
  <c r="AC47" i="44"/>
  <c r="AC48" i="44"/>
  <c r="AD45" i="44"/>
  <c r="BB32" i="44"/>
  <c r="BC31" i="44"/>
  <c r="BC32" i="44"/>
  <c r="AD46" i="44"/>
  <c r="AD51" i="44"/>
  <c r="AD49" i="44"/>
  <c r="AD50" i="44"/>
  <c r="AD47" i="44"/>
  <c r="AD48" i="44"/>
  <c r="AE45" i="44"/>
  <c r="AF45" i="44"/>
  <c r="AE46" i="44"/>
  <c r="AE51" i="44"/>
  <c r="AE49" i="44"/>
  <c r="AE50" i="44"/>
  <c r="AE47" i="44"/>
  <c r="AE48" i="44"/>
  <c r="AG45" i="44"/>
  <c r="AF46" i="44"/>
  <c r="AF51" i="44"/>
  <c r="AF47" i="44"/>
  <c r="AF48" i="44"/>
  <c r="AF49" i="44"/>
  <c r="AF50" i="44"/>
  <c r="AG49" i="44"/>
  <c r="AG50" i="44"/>
  <c r="AG47" i="44"/>
  <c r="AG48" i="44"/>
  <c r="AG46" i="44"/>
  <c r="AG51" i="44"/>
  <c r="AI45" i="44"/>
  <c r="AI49" i="44"/>
  <c r="AI50" i="44"/>
  <c r="AI46" i="44"/>
  <c r="AI51" i="44"/>
  <c r="AI47" i="44"/>
  <c r="AI48" i="44"/>
  <c r="AJ45" i="44"/>
  <c r="AJ49" i="44"/>
  <c r="AJ50" i="44"/>
  <c r="AJ46" i="44"/>
  <c r="AJ51" i="44"/>
  <c r="AJ47" i="44"/>
  <c r="AJ48" i="44"/>
  <c r="E68" i="44"/>
  <c r="E65" i="44"/>
  <c r="E66" i="44"/>
  <c r="F68" i="44"/>
  <c r="F65" i="44"/>
  <c r="F66" i="44"/>
  <c r="G68" i="44"/>
  <c r="G65" i="44"/>
  <c r="G66" i="44"/>
  <c r="H68" i="44"/>
  <c r="H65" i="44"/>
  <c r="H66" i="44"/>
  <c r="I68" i="44"/>
  <c r="I65" i="44"/>
  <c r="I66" i="44"/>
  <c r="J68" i="44"/>
  <c r="J65" i="44"/>
  <c r="J66" i="44"/>
  <c r="K65" i="44"/>
  <c r="K66" i="44"/>
  <c r="K68" i="44"/>
  <c r="L65" i="44"/>
  <c r="L66" i="44"/>
  <c r="L68" i="44"/>
  <c r="M65" i="44"/>
  <c r="M66" i="44"/>
  <c r="M68" i="44"/>
  <c r="N68" i="44"/>
  <c r="N65" i="44"/>
  <c r="N66" i="44"/>
  <c r="O68" i="44"/>
  <c r="O65" i="44"/>
  <c r="O66" i="44"/>
  <c r="P65" i="44"/>
  <c r="P66" i="44"/>
  <c r="P68" i="44"/>
  <c r="Q65" i="44"/>
  <c r="Q66" i="44"/>
  <c r="Q68" i="44"/>
  <c r="R68" i="44"/>
  <c r="R65" i="44"/>
  <c r="R66" i="44"/>
  <c r="S65" i="44"/>
  <c r="S66" i="44"/>
  <c r="S68" i="44"/>
  <c r="T68" i="44"/>
  <c r="T65" i="44"/>
  <c r="T66" i="44"/>
  <c r="U68" i="44"/>
  <c r="U65" i="44"/>
  <c r="U66" i="44"/>
  <c r="V68" i="44"/>
  <c r="V65" i="44"/>
  <c r="V66" i="44"/>
  <c r="W68" i="44"/>
  <c r="W65" i="44"/>
  <c r="W66" i="44"/>
  <c r="X65" i="44"/>
  <c r="X66" i="44"/>
  <c r="X68" i="44"/>
  <c r="Y68" i="44"/>
  <c r="Y65" i="44"/>
  <c r="Y66" i="44"/>
  <c r="Z68" i="44"/>
  <c r="Z65" i="44"/>
  <c r="Z66" i="44"/>
  <c r="AA68" i="44"/>
  <c r="AA65" i="44"/>
  <c r="AA66" i="44"/>
  <c r="AB68" i="44"/>
  <c r="AB65" i="44"/>
  <c r="AB66" i="44"/>
  <c r="AC68" i="44"/>
  <c r="AC65" i="44"/>
  <c r="AC66" i="44"/>
  <c r="AD65" i="44"/>
  <c r="AD66" i="44"/>
  <c r="AD68" i="44"/>
  <c r="AE68" i="44"/>
  <c r="AE65" i="44"/>
  <c r="AE66" i="44"/>
  <c r="AF68" i="44"/>
  <c r="AF65" i="44"/>
  <c r="AF66" i="44"/>
  <c r="AG65" i="44"/>
  <c r="AG66" i="44"/>
  <c r="AG68" i="44"/>
  <c r="AH68" i="44"/>
  <c r="AH65" i="44"/>
  <c r="AH66" i="44"/>
  <c r="AI65" i="44"/>
  <c r="AI66" i="44"/>
  <c r="AI68" i="44"/>
  <c r="AJ68" i="44"/>
  <c r="AJ65" i="44"/>
  <c r="AJ66" i="44"/>
  <c r="AK68" i="44"/>
  <c r="AK65" i="44"/>
  <c r="AK66" i="44"/>
  <c r="AL68" i="44"/>
  <c r="AL65" i="44"/>
  <c r="AL66" i="44"/>
  <c r="AM68" i="44"/>
  <c r="AM65" i="44"/>
  <c r="AM66" i="44"/>
  <c r="AN65" i="44"/>
  <c r="AN66" i="44"/>
  <c r="AN68" i="44"/>
  <c r="AO68" i="44"/>
  <c r="AO65" i="44"/>
  <c r="AO66" i="44"/>
  <c r="AP68" i="44"/>
  <c r="AP65" i="44"/>
  <c r="AP66" i="44"/>
  <c r="AQ68" i="44"/>
  <c r="AQ65" i="44"/>
  <c r="AQ66" i="44"/>
  <c r="AR68" i="44"/>
  <c r="AR65" i="44"/>
  <c r="AR66" i="44"/>
  <c r="AK45" i="44"/>
  <c r="AL45" i="44"/>
  <c r="AK46" i="44"/>
  <c r="AK51" i="44"/>
  <c r="AK49" i="44"/>
  <c r="AK50" i="44"/>
  <c r="AK47" i="44"/>
  <c r="AK48" i="44"/>
  <c r="AM45" i="44"/>
  <c r="AL46" i="44"/>
  <c r="AL51" i="44"/>
  <c r="AL47" i="44"/>
  <c r="AL48" i="44"/>
  <c r="AL49" i="44"/>
  <c r="AL50" i="44"/>
  <c r="AN45" i="44"/>
  <c r="AM49" i="44"/>
  <c r="AM47" i="44"/>
  <c r="AM50" i="44"/>
  <c r="AM48" i="44"/>
  <c r="AM46" i="44"/>
  <c r="AM51" i="44"/>
  <c r="AN46" i="44"/>
  <c r="AN51" i="44"/>
  <c r="AN49" i="44"/>
  <c r="AN50" i="44"/>
  <c r="AN47" i="44"/>
  <c r="AN48" i="44"/>
  <c r="AO45" i="44"/>
  <c r="AO49" i="44"/>
  <c r="AO50" i="44"/>
  <c r="AO46" i="44"/>
  <c r="AO47" i="44"/>
  <c r="AO51" i="44"/>
  <c r="AO48" i="44"/>
  <c r="AP45" i="44"/>
  <c r="AQ45" i="44"/>
  <c r="AP47" i="44"/>
  <c r="AP48" i="44"/>
  <c r="AP46" i="44"/>
  <c r="AP51" i="44"/>
  <c r="AP49" i="44"/>
  <c r="AP50" i="44"/>
  <c r="AQ46" i="44"/>
  <c r="AQ51" i="44"/>
  <c r="AR44" i="44"/>
  <c r="AQ49" i="44"/>
  <c r="AQ50" i="44"/>
  <c r="AQ47" i="44"/>
  <c r="AQ48" i="44"/>
  <c r="AR45" i="44"/>
  <c r="AR47" i="44"/>
  <c r="AR48" i="44"/>
  <c r="AR46" i="44"/>
  <c r="AR51" i="44"/>
  <c r="AR49" i="44"/>
  <c r="AR50" i="44"/>
  <c r="E64" i="44"/>
  <c r="F64" i="44"/>
  <c r="AH45" i="44"/>
  <c r="AH47" i="44"/>
  <c r="O45" i="44"/>
  <c r="O51" i="44"/>
  <c r="D41" i="44"/>
  <c r="D35" i="44"/>
  <c r="D36" i="44"/>
  <c r="E41" i="44"/>
  <c r="B21" i="44"/>
  <c r="O50" i="44"/>
  <c r="O46" i="44"/>
  <c r="O47" i="44"/>
  <c r="O49" i="44"/>
  <c r="O48" i="44"/>
  <c r="AH50" i="44"/>
  <c r="AH48" i="44"/>
  <c r="AH51" i="44"/>
  <c r="D37" i="44"/>
  <c r="D38" i="44"/>
  <c r="E35" i="44"/>
  <c r="D39" i="44"/>
  <c r="D40" i="44"/>
  <c r="AH49" i="44"/>
  <c r="AH46" i="44"/>
  <c r="E36" i="44"/>
  <c r="E37" i="44"/>
  <c r="E38" i="44"/>
  <c r="E39" i="44"/>
  <c r="E40" i="44"/>
  <c r="F35" i="44"/>
  <c r="F41" i="44"/>
  <c r="G35" i="44"/>
  <c r="G41" i="44"/>
  <c r="F39" i="44"/>
  <c r="F36" i="44"/>
  <c r="F40" i="44"/>
  <c r="F37" i="44"/>
  <c r="F38" i="44"/>
  <c r="H41" i="44"/>
  <c r="H35" i="44"/>
  <c r="G36" i="44"/>
  <c r="G39" i="44"/>
  <c r="G40" i="44"/>
  <c r="G37" i="44"/>
  <c r="G38" i="44"/>
  <c r="H39" i="44"/>
  <c r="H40" i="44"/>
  <c r="H36" i="44"/>
  <c r="H37" i="44"/>
  <c r="H38" i="44"/>
  <c r="I35" i="44"/>
  <c r="I41" i="44"/>
  <c r="J41" i="44"/>
  <c r="J35" i="44"/>
  <c r="I36" i="44"/>
  <c r="I40" i="44"/>
  <c r="I39" i="44"/>
  <c r="I37" i="44"/>
  <c r="I38" i="44"/>
  <c r="J40" i="44"/>
  <c r="J37" i="44"/>
  <c r="J38" i="44"/>
  <c r="J39" i="44"/>
  <c r="J36" i="44"/>
  <c r="K35" i="44"/>
  <c r="K41" i="44"/>
  <c r="L41" i="44"/>
  <c r="L35" i="44"/>
  <c r="K39" i="44"/>
  <c r="K40" i="44"/>
  <c r="K36" i="44"/>
  <c r="K37" i="44"/>
  <c r="K38" i="44"/>
  <c r="L40" i="44"/>
  <c r="L37" i="44"/>
  <c r="L38" i="44"/>
  <c r="L39" i="44"/>
  <c r="L36" i="44"/>
  <c r="M41" i="44"/>
  <c r="D45" i="44"/>
  <c r="N34" i="44"/>
  <c r="D49" i="44"/>
  <c r="D50" i="44"/>
  <c r="D46" i="44"/>
  <c r="D51" i="44"/>
  <c r="D47" i="44"/>
  <c r="D48" i="44"/>
  <c r="M36" i="44"/>
  <c r="M39" i="44"/>
  <c r="M37" i="44"/>
  <c r="M38" i="44"/>
  <c r="M40" i="44"/>
  <c r="O34" i="44"/>
  <c r="N35" i="44"/>
  <c r="N41" i="44"/>
  <c r="N36" i="44"/>
  <c r="N40" i="44"/>
  <c r="N37" i="44"/>
  <c r="N38" i="44"/>
  <c r="E44" i="44"/>
  <c r="N39" i="44"/>
  <c r="E63" i="44"/>
  <c r="O41" i="44"/>
  <c r="O35" i="44"/>
  <c r="P34" i="44"/>
  <c r="O39" i="44"/>
  <c r="O37" i="44"/>
  <c r="O38" i="44"/>
  <c r="O36" i="44"/>
  <c r="O40" i="44"/>
  <c r="E45" i="44"/>
  <c r="F63" i="44"/>
  <c r="B20" i="44"/>
  <c r="P35" i="44"/>
  <c r="Q34" i="44"/>
  <c r="P41" i="44"/>
  <c r="Q35" i="44"/>
  <c r="Q41" i="44"/>
  <c r="R34" i="44"/>
  <c r="P40" i="44"/>
  <c r="P39" i="44"/>
  <c r="P36" i="44"/>
  <c r="P37" i="44"/>
  <c r="P38" i="44"/>
  <c r="E46" i="44"/>
  <c r="E51" i="44"/>
  <c r="E49" i="44"/>
  <c r="E50" i="44"/>
  <c r="F45" i="44"/>
  <c r="E47" i="44"/>
  <c r="E48" i="44"/>
  <c r="G45" i="44"/>
  <c r="F46" i="44"/>
  <c r="F51" i="44"/>
  <c r="F49" i="44"/>
  <c r="F50" i="44"/>
  <c r="F47" i="44"/>
  <c r="F48" i="44"/>
  <c r="R41" i="44"/>
  <c r="R35" i="44"/>
  <c r="S34" i="44"/>
  <c r="Q39" i="44"/>
  <c r="Q40" i="44"/>
  <c r="Q36" i="44"/>
  <c r="Q37" i="44"/>
  <c r="Q38" i="44"/>
  <c r="G63" i="44"/>
  <c r="H63" i="44"/>
  <c r="R36" i="44"/>
  <c r="R39" i="44"/>
  <c r="R40" i="44"/>
  <c r="R37" i="44"/>
  <c r="R38" i="44"/>
  <c r="G47" i="44"/>
  <c r="G48" i="44"/>
  <c r="G46" i="44"/>
  <c r="G51" i="44"/>
  <c r="H45" i="44"/>
  <c r="G49" i="44"/>
  <c r="G50" i="44"/>
  <c r="S41" i="44"/>
  <c r="S35" i="44"/>
  <c r="T34" i="44"/>
  <c r="I63" i="44"/>
  <c r="S39" i="44"/>
  <c r="S37" i="44"/>
  <c r="S38" i="44"/>
  <c r="S40" i="44"/>
  <c r="S36" i="44"/>
  <c r="T35" i="44"/>
  <c r="U34" i="44"/>
  <c r="T41" i="44"/>
  <c r="H47" i="44"/>
  <c r="H48" i="44"/>
  <c r="H46" i="44"/>
  <c r="H51" i="44"/>
  <c r="H49" i="44"/>
  <c r="H50" i="44"/>
  <c r="I45" i="44"/>
  <c r="I46" i="44"/>
  <c r="I51" i="44"/>
  <c r="I47" i="44"/>
  <c r="I48" i="44"/>
  <c r="I49" i="44"/>
  <c r="I50" i="44"/>
  <c r="J45" i="44"/>
  <c r="T36" i="44"/>
  <c r="T40" i="44"/>
  <c r="T39" i="44"/>
  <c r="T37" i="44"/>
  <c r="T38" i="44"/>
  <c r="U41" i="44"/>
  <c r="U35" i="44"/>
  <c r="V34" i="44"/>
  <c r="J63" i="44"/>
  <c r="K63" i="44"/>
  <c r="U40" i="44"/>
  <c r="U37" i="44"/>
  <c r="U38" i="44"/>
  <c r="U39" i="44"/>
  <c r="U36" i="44"/>
  <c r="J49" i="44"/>
  <c r="J50" i="44"/>
  <c r="K45" i="44"/>
  <c r="L63" i="44"/>
  <c r="J46" i="44"/>
  <c r="J51" i="44"/>
  <c r="J47" i="44"/>
  <c r="J48" i="44"/>
  <c r="V35" i="44"/>
  <c r="W34" i="44"/>
  <c r="V41" i="44"/>
  <c r="V40" i="44"/>
  <c r="V36" i="44"/>
  <c r="V39" i="44"/>
  <c r="V37" i="44"/>
  <c r="V38" i="44"/>
  <c r="K46" i="44"/>
  <c r="K51" i="44"/>
  <c r="L45" i="44"/>
  <c r="M63" i="44"/>
  <c r="K47" i="44"/>
  <c r="K48" i="44"/>
  <c r="K49" i="44"/>
  <c r="K50" i="44"/>
  <c r="W41" i="44"/>
  <c r="W35" i="44"/>
  <c r="X34" i="44"/>
  <c r="L46" i="44"/>
  <c r="L51" i="44"/>
  <c r="L49" i="44"/>
  <c r="L50" i="44"/>
  <c r="L47" i="44"/>
  <c r="L48" i="44"/>
  <c r="M45" i="44"/>
  <c r="Y34" i="44"/>
  <c r="X41" i="44"/>
  <c r="X35" i="44"/>
  <c r="W40" i="44"/>
  <c r="W37" i="44"/>
  <c r="W38" i="44"/>
  <c r="W36" i="44"/>
  <c r="W39" i="44"/>
  <c r="X40" i="44"/>
  <c r="X36" i="44"/>
  <c r="X37" i="44"/>
  <c r="X38" i="44"/>
  <c r="X39" i="44"/>
  <c r="Y41" i="44"/>
  <c r="Y35" i="44"/>
  <c r="Z34" i="44"/>
  <c r="M46" i="44"/>
  <c r="M51" i="44"/>
  <c r="M49" i="44"/>
  <c r="M50" i="44"/>
  <c r="M47" i="44"/>
  <c r="M48" i="44"/>
  <c r="N45" i="44"/>
  <c r="N63" i="44"/>
  <c r="O63" i="44"/>
  <c r="P63" i="44"/>
  <c r="Z41" i="44"/>
  <c r="Z35" i="44"/>
  <c r="AA34" i="44"/>
  <c r="N46" i="44"/>
  <c r="N48" i="44"/>
  <c r="N49" i="44"/>
  <c r="N50" i="44"/>
  <c r="N47" i="44"/>
  <c r="N51" i="44"/>
  <c r="Y39" i="44"/>
  <c r="Y37" i="44"/>
  <c r="Y38" i="44"/>
  <c r="Y40" i="44"/>
  <c r="Y36" i="44"/>
  <c r="Q63" i="44"/>
  <c r="Z39" i="44"/>
  <c r="Z40" i="44"/>
  <c r="Z36" i="44"/>
  <c r="Z37" i="44"/>
  <c r="Z38" i="44"/>
  <c r="AA35" i="44"/>
  <c r="AA41" i="44"/>
  <c r="AB34" i="44"/>
  <c r="R63" i="44"/>
  <c r="AB35" i="44"/>
  <c r="AC34" i="44"/>
  <c r="AB41" i="44"/>
  <c r="AA40" i="44"/>
  <c r="AA39" i="44"/>
  <c r="AA36" i="44"/>
  <c r="AA37" i="44"/>
  <c r="AA38" i="44"/>
  <c r="S63" i="44"/>
  <c r="AC41" i="44"/>
  <c r="AC35" i="44"/>
  <c r="AD34" i="44"/>
  <c r="AB39" i="44"/>
  <c r="AB40" i="44"/>
  <c r="AB36" i="44"/>
  <c r="AB37" i="44"/>
  <c r="AB38" i="44"/>
  <c r="T63" i="44"/>
  <c r="AC39" i="44"/>
  <c r="AC37" i="44"/>
  <c r="AC38" i="44"/>
  <c r="AC40" i="44"/>
  <c r="AC36" i="44"/>
  <c r="AE34" i="44"/>
  <c r="AD41" i="44"/>
  <c r="AD35" i="44"/>
  <c r="U63" i="44"/>
  <c r="AD36" i="44"/>
  <c r="AD39" i="44"/>
  <c r="AD37" i="44"/>
  <c r="AD38" i="44"/>
  <c r="AD40" i="44"/>
  <c r="AE35" i="44"/>
  <c r="AE41" i="44"/>
  <c r="AF34" i="44"/>
  <c r="V63" i="44"/>
  <c r="AF41" i="44"/>
  <c r="AG34" i="44"/>
  <c r="AF35" i="44"/>
  <c r="AE40" i="44"/>
  <c r="AE36" i="44"/>
  <c r="AE39" i="44"/>
  <c r="AE37" i="44"/>
  <c r="AE38" i="44"/>
  <c r="W63" i="44"/>
  <c r="AG41" i="44"/>
  <c r="AG35" i="44"/>
  <c r="AH34" i="44"/>
  <c r="AF39" i="44"/>
  <c r="AF40" i="44"/>
  <c r="AF37" i="44"/>
  <c r="AF38" i="44"/>
  <c r="AF36" i="44"/>
  <c r="X63" i="44"/>
  <c r="AG39" i="44"/>
  <c r="AG40" i="44"/>
  <c r="AG36" i="44"/>
  <c r="AG37" i="44"/>
  <c r="AG38" i="44"/>
  <c r="AH35" i="44"/>
  <c r="AI34" i="44"/>
  <c r="AH41" i="44"/>
  <c r="Y63" i="44"/>
  <c r="AI41" i="44"/>
  <c r="AI35" i="44"/>
  <c r="AJ34" i="44"/>
  <c r="AH36" i="44"/>
  <c r="AH39" i="44"/>
  <c r="AH40" i="44"/>
  <c r="AH37" i="44"/>
  <c r="AH38" i="44"/>
  <c r="Z63" i="44"/>
  <c r="AI36" i="44"/>
  <c r="AI37" i="44"/>
  <c r="AI38" i="44"/>
  <c r="AI39" i="44"/>
  <c r="AI40" i="44"/>
  <c r="AJ41" i="44"/>
  <c r="AK34" i="44"/>
  <c r="AJ35" i="44"/>
  <c r="AA63" i="44"/>
  <c r="AK35" i="44"/>
  <c r="AK41" i="44"/>
  <c r="AL34" i="44"/>
  <c r="AJ39" i="44"/>
  <c r="AJ40" i="44"/>
  <c r="AJ37" i="44"/>
  <c r="AJ38" i="44"/>
  <c r="AJ36" i="44"/>
  <c r="AB63" i="44"/>
  <c r="AL41" i="44"/>
  <c r="AM34" i="44"/>
  <c r="AL35" i="44"/>
  <c r="AK39" i="44"/>
  <c r="AK40" i="44"/>
  <c r="AK36" i="44"/>
  <c r="AK37" i="44"/>
  <c r="AK38" i="44"/>
  <c r="AC63" i="44"/>
  <c r="AM35" i="44"/>
  <c r="AD63" i="44"/>
  <c r="AL36" i="44"/>
  <c r="AL39" i="44"/>
  <c r="AL37" i="44"/>
  <c r="AL38" i="44"/>
  <c r="AL40" i="44"/>
  <c r="AM41" i="44"/>
  <c r="AN34" i="44"/>
  <c r="AN41" i="44"/>
  <c r="AN35" i="44"/>
  <c r="AE63" i="44"/>
  <c r="AO34" i="44"/>
  <c r="AM40" i="44"/>
  <c r="AM37" i="44"/>
  <c r="AM38" i="44"/>
  <c r="AM39" i="44"/>
  <c r="AM36" i="44"/>
  <c r="AO35" i="44"/>
  <c r="AF63" i="44"/>
  <c r="AO41" i="44"/>
  <c r="AP34" i="44"/>
  <c r="AN39" i="44"/>
  <c r="AN40" i="44"/>
  <c r="AN36" i="44"/>
  <c r="AN37" i="44"/>
  <c r="AN38" i="44"/>
  <c r="AP35" i="44"/>
  <c r="AG63" i="44"/>
  <c r="AQ34" i="44"/>
  <c r="AP41" i="44"/>
  <c r="AO39" i="44"/>
  <c r="AO40" i="44"/>
  <c r="AO36" i="44"/>
  <c r="AO37" i="44"/>
  <c r="AO38" i="44"/>
  <c r="AP39" i="44"/>
  <c r="AP40" i="44"/>
  <c r="AP36" i="44"/>
  <c r="AP37" i="44"/>
  <c r="AP38" i="44"/>
  <c r="AQ41" i="44"/>
  <c r="AQ35" i="44"/>
  <c r="AH63" i="44"/>
  <c r="AR34" i="44"/>
  <c r="AS34" i="44"/>
  <c r="AT34" i="44"/>
  <c r="AU34" i="44"/>
  <c r="AV34" i="44"/>
  <c r="AW34" i="44"/>
  <c r="AX34" i="44"/>
  <c r="AY34" i="44"/>
  <c r="AZ34" i="44"/>
  <c r="BA34" i="44"/>
  <c r="BB34" i="44"/>
  <c r="BC34" i="44"/>
  <c r="AR41" i="44"/>
  <c r="AR35" i="44"/>
  <c r="AQ40" i="44"/>
  <c r="AQ36" i="44"/>
  <c r="AQ39" i="44"/>
  <c r="AQ37" i="44"/>
  <c r="AQ38" i="44"/>
  <c r="T27" i="44"/>
  <c r="AR40" i="44"/>
  <c r="AJ27" i="44"/>
  <c r="D27" i="44"/>
  <c r="AO27" i="44"/>
  <c r="L27" i="44"/>
  <c r="AR36" i="44"/>
  <c r="Z27" i="44"/>
  <c r="E27" i="44"/>
  <c r="AF27" i="44"/>
  <c r="S27" i="44"/>
  <c r="I27" i="44"/>
  <c r="K27" i="44"/>
  <c r="AB27" i="44"/>
  <c r="AH27" i="44"/>
  <c r="H27" i="44"/>
  <c r="R27" i="44"/>
  <c r="O27" i="44"/>
  <c r="F27" i="44"/>
  <c r="AM27" i="44"/>
  <c r="AN27" i="44"/>
  <c r="W27" i="44"/>
  <c r="AG27" i="44"/>
  <c r="AS35" i="44"/>
  <c r="AT35" i="44"/>
  <c r="AU35" i="44"/>
  <c r="AV35" i="44"/>
  <c r="AW35" i="44"/>
  <c r="AX35" i="44"/>
  <c r="AY35" i="44"/>
  <c r="AZ35" i="44"/>
  <c r="BA35" i="44"/>
  <c r="BB35" i="44"/>
  <c r="BC35" i="44"/>
  <c r="AK27" i="44"/>
  <c r="AQ27" i="44"/>
  <c r="X27" i="44"/>
  <c r="AE27" i="44"/>
  <c r="AL27" i="44"/>
  <c r="J27" i="44"/>
  <c r="N27" i="44"/>
  <c r="P27" i="44"/>
  <c r="G27" i="44"/>
  <c r="AC27" i="44"/>
  <c r="AR27" i="44"/>
  <c r="Q27" i="44"/>
  <c r="V27" i="44"/>
  <c r="AI27" i="44"/>
  <c r="Y27" i="44"/>
  <c r="C27" i="44"/>
  <c r="AR39" i="44"/>
  <c r="AP27" i="44"/>
  <c r="AA27" i="44"/>
  <c r="AD27" i="44"/>
  <c r="U27" i="44"/>
  <c r="M27" i="44"/>
  <c r="AR37" i="44"/>
  <c r="AR38" i="44"/>
  <c r="AI63" i="44"/>
  <c r="AJ63" i="44"/>
  <c r="AK63" i="44"/>
  <c r="AL63" i="44"/>
  <c r="AM63" i="44"/>
  <c r="AN63" i="44"/>
  <c r="AO63" i="44"/>
  <c r="AP63" i="44"/>
  <c r="AQ63" i="44"/>
  <c r="AR63" i="44"/>
</calcChain>
</file>

<file path=xl/sharedStrings.xml><?xml version="1.0" encoding="utf-8"?>
<sst xmlns="http://schemas.openxmlformats.org/spreadsheetml/2006/main" count="72" uniqueCount="60">
  <si>
    <t>Target Year</t>
  </si>
  <si>
    <t>% cumulative absolute reduction from base</t>
  </si>
  <si>
    <t>NOTE: Only edit cells in Yellow</t>
  </si>
  <si>
    <t>Instructions</t>
  </si>
  <si>
    <t>Base year</t>
  </si>
  <si>
    <t>… STEP 1</t>
  </si>
  <si>
    <t>Baseline Footprint (CO2e kg)</t>
  </si>
  <si>
    <t>… STEP 2</t>
  </si>
  <si>
    <t>Baseline Revenue (Curency)</t>
  </si>
  <si>
    <t>… STEP 3</t>
  </si>
  <si>
    <t>Baseline Gross Profit (Currency)</t>
  </si>
  <si>
    <t>… STEP 4</t>
  </si>
  <si>
    <t>… STEP 5</t>
  </si>
  <si>
    <t>… STEP 6</t>
  </si>
  <si>
    <t>Desired target year reductions (percentage) over baseline</t>
  </si>
  <si>
    <t>… STEP 7</t>
  </si>
  <si>
    <t>… STEP 8</t>
  </si>
  <si>
    <t>Year over year growth rate (projections)</t>
  </si>
  <si>
    <t>Annual Revenue (from financial statements and growth rate projections)</t>
  </si>
  <si>
    <t>Estimated $GDP Contribution: Gross Profit (calculated from revenue and gross margin projections) used as proxy)</t>
  </si>
  <si>
    <t>Annual emissions targets based upon C-FACT (CO2e kg)</t>
  </si>
  <si>
    <t>Annualized emissions targets</t>
  </si>
  <si>
    <t>% cumulative reduction from base</t>
  </si>
  <si>
    <t>YoY reductions (kg)</t>
  </si>
  <si>
    <t>absolute cumulative reduction from base (kg)</t>
  </si>
  <si>
    <t>YoY % reductions</t>
  </si>
  <si>
    <t>YoY World GDP Growth Rate</t>
  </si>
  <si>
    <t>Carbon intensity: CO2e kg/($GDP Contribution/World current price GDP in trillion US$)</t>
  </si>
  <si>
    <t>World Current Price GDP (US$ trillions, current prices) - CY08 IMF numbers used for FY09 columns and so on</t>
  </si>
  <si>
    <t>Carbon intensity reduction rate (CIRR)</t>
  </si>
  <si>
    <t>1. Normalized CIR to World GDP</t>
  </si>
  <si>
    <t>2. Added 10-year annualization of target to smooth volatility</t>
  </si>
  <si>
    <t>3. Added actuals</t>
  </si>
  <si>
    <t>1. Variables and Assumptions</t>
  </si>
  <si>
    <t>2. C-FACT Target Setting (2050 trajectory)</t>
  </si>
  <si>
    <t>Current year</t>
  </si>
  <si>
    <t>Next year</t>
  </si>
  <si>
    <t>… STEP 8b (OPTIONAL)</t>
  </si>
  <si>
    <t>… STEP 9 Set the current year of analysis, which helps set current and next year targets</t>
  </si>
  <si>
    <t>Averall Absolute Reduction</t>
  </si>
  <si>
    <t>Smoothed Carbon Intensity ratio targets</t>
  </si>
  <si>
    <t>Actual Carbon intensity ratio (ACIR): CO2e kg/($GDP Contribution/World current price GDP in trillion US$)</t>
  </si>
  <si>
    <t>CO2 deposited in bank for later use</t>
  </si>
  <si>
    <t>Relative contribution to GDP</t>
  </si>
  <si>
    <t>Actual Relative contribution to GDP (per trillion $ GDP)</t>
  </si>
  <si>
    <t>Total CO2 in bank</t>
  </si>
  <si>
    <t>At year's end:</t>
  </si>
  <si>
    <t>&lt;-This is the year for which you are creating an annual target</t>
  </si>
  <si>
    <t>Smoothed Footprint Target</t>
  </si>
  <si>
    <t>&lt;YOUR COMPANY'S NAME&gt;</t>
  </si>
  <si>
    <t>… STEP I - Set Company's name in cell A1</t>
  </si>
  <si>
    <t>Run Goal Seek (Alt,T,G). Type "AR35" in the "Set Cell" field, the value in the above cell (B18) in the "To Value" field, and "B19" (the cell to the left) in the "By Changing Cell" field.</t>
  </si>
  <si>
    <t>Set the current fiscal year</t>
  </si>
  <si>
    <r>
      <t xml:space="preserve">Annual emissions targets based upon C-FACT (CO2e kg) - </t>
    </r>
    <r>
      <rPr>
        <b/>
        <i/>
        <u/>
        <sz val="11"/>
        <color theme="1"/>
        <rFont val="Calibri"/>
        <family val="2"/>
        <scheme val="minor"/>
      </rPr>
      <t>INSERT ACTUALS</t>
    </r>
  </si>
  <si>
    <r>
      <t xml:space="preserve">Annual Revenue (from financial statements) - </t>
    </r>
    <r>
      <rPr>
        <b/>
        <i/>
        <u/>
        <sz val="11"/>
        <color theme="1"/>
        <rFont val="Calibri"/>
        <family val="2"/>
        <scheme val="minor"/>
      </rPr>
      <t>INSERT ACTUALS</t>
    </r>
  </si>
  <si>
    <r>
      <t xml:space="preserve">Estimated $GDP Contribution: Gross Profit (calculated from revenue and gross margin projections) used as proxy) - </t>
    </r>
    <r>
      <rPr>
        <b/>
        <i/>
        <u/>
        <sz val="11"/>
        <color indexed="8"/>
        <rFont val="Calibri"/>
        <family val="2"/>
        <scheme val="minor"/>
      </rPr>
      <t>INSERT ACTUALS</t>
    </r>
  </si>
  <si>
    <t>… STEP 10 - At end of year, insert actualys into section 4</t>
  </si>
  <si>
    <t>Changes from C-FACT 1:</t>
  </si>
  <si>
    <t>4. Added bank for over/under</t>
  </si>
  <si>
    <t>5. Allows for iterative use YoY with sliding window and bank/error diffusion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</si>
</sst>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000"/>
  </numFmts>
  <fonts count="29" x14ac:knownFonts="1">
    <font>
      <sz val="11"/>
      <color theme="1"/>
      <name val="Calibri"/>
      <family val="2"/>
      <scheme val="minor"/>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color rgb="FFFF0000"/>
      <name val="Calibri"/>
      <family val="2"/>
      <scheme val="minor"/>
    </font>
    <font>
      <sz val="11"/>
      <color indexed="12"/>
      <name val="Calibri"/>
      <family val="2"/>
      <scheme val="minor"/>
    </font>
    <font>
      <b/>
      <sz val="11"/>
      <name val="Calibri"/>
      <family val="2"/>
      <scheme val="minor"/>
    </font>
    <font>
      <sz val="11"/>
      <color indexed="8"/>
      <name val="Calibri"/>
      <family val="2"/>
      <scheme val="minor"/>
    </font>
    <font>
      <i/>
      <sz val="11"/>
      <color theme="1"/>
      <name val="Calibri"/>
      <family val="2"/>
      <scheme val="minor"/>
    </font>
    <font>
      <i/>
      <sz val="10"/>
      <color theme="1" tint="0.499984740745262"/>
      <name val="Calibri"/>
      <family val="2"/>
      <scheme val="minor"/>
    </font>
    <font>
      <b/>
      <sz val="10"/>
      <color theme="1"/>
      <name val="Calibri"/>
      <family val="2"/>
      <scheme val="minor"/>
    </font>
    <font>
      <sz val="11"/>
      <color indexed="17"/>
      <name val="Calibri"/>
      <family val="2"/>
      <scheme val="minor"/>
    </font>
    <font>
      <b/>
      <sz val="11"/>
      <color theme="0"/>
      <name val="Calibri"/>
      <family val="2"/>
      <scheme val="minor"/>
    </font>
    <font>
      <b/>
      <i/>
      <sz val="18"/>
      <color rgb="FFFF0000"/>
      <name val="Calibri"/>
      <family val="2"/>
      <scheme val="minor"/>
    </font>
    <font>
      <b/>
      <u/>
      <sz val="16"/>
      <color theme="1"/>
      <name val="Calibri"/>
      <family val="2"/>
      <scheme val="minor"/>
    </font>
    <font>
      <b/>
      <sz val="14"/>
      <color indexed="10"/>
      <name val="Calibri"/>
      <family val="2"/>
      <scheme val="minor"/>
    </font>
    <font>
      <b/>
      <sz val="14"/>
      <color theme="1"/>
      <name val="Calibri"/>
      <family val="2"/>
      <scheme val="minor"/>
    </font>
    <font>
      <b/>
      <sz val="20"/>
      <name val="Calibri"/>
      <family val="2"/>
      <scheme val="minor"/>
    </font>
    <font>
      <b/>
      <sz val="20"/>
      <color theme="1"/>
      <name val="Calibri"/>
      <family val="2"/>
      <scheme val="minor"/>
    </font>
    <font>
      <i/>
      <sz val="11"/>
      <color theme="0"/>
      <name val="Calibri"/>
      <family val="2"/>
      <scheme val="minor"/>
    </font>
    <font>
      <b/>
      <sz val="11"/>
      <color indexed="10"/>
      <name val="Calibri"/>
      <family val="2"/>
      <scheme val="minor"/>
    </font>
    <font>
      <b/>
      <sz val="11"/>
      <color indexed="17"/>
      <name val="Calibri"/>
      <family val="2"/>
      <scheme val="minor"/>
    </font>
    <font>
      <b/>
      <sz val="18"/>
      <color theme="1"/>
      <name val="Calibri"/>
      <family val="2"/>
      <scheme val="minor"/>
    </font>
    <font>
      <b/>
      <sz val="14"/>
      <color indexed="12"/>
      <name val="Calibri"/>
      <family val="2"/>
      <scheme val="minor"/>
    </font>
    <font>
      <sz val="10"/>
      <color theme="1"/>
      <name val="Calibri"/>
      <family val="2"/>
      <scheme val="minor"/>
    </font>
    <font>
      <b/>
      <i/>
      <u/>
      <sz val="11"/>
      <color theme="1"/>
      <name val="Calibri"/>
      <family val="2"/>
      <scheme val="minor"/>
    </font>
    <font>
      <b/>
      <i/>
      <u/>
      <sz val="11"/>
      <color indexed="8"/>
      <name val="Calibri"/>
      <family val="2"/>
      <scheme val="minor"/>
    </font>
    <font>
      <sz val="11"/>
      <color rgb="FF1C438B"/>
      <name val="Arial"/>
      <family val="2"/>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99"/>
        <bgColor indexed="64"/>
      </patternFill>
    </fill>
  </fills>
  <borders count="4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style="thin">
        <color auto="1"/>
      </top>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bottom style="thin">
        <color auto="1"/>
      </bottom>
      <diagonal/>
    </border>
    <border>
      <left/>
      <right/>
      <top style="medium">
        <color auto="1"/>
      </top>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diagonal/>
    </border>
    <border>
      <left/>
      <right style="thin">
        <color auto="1"/>
      </right>
      <top/>
      <bottom style="medium">
        <color auto="1"/>
      </bottom>
      <diagonal/>
    </border>
    <border>
      <left/>
      <right style="medium">
        <color auto="1"/>
      </right>
      <top style="thin">
        <color auto="1"/>
      </top>
      <bottom/>
      <diagonal/>
    </border>
    <border>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top style="thin">
        <color auto="1"/>
      </top>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90">
    <xf numFmtId="0" fontId="0" fillId="0" borderId="0" xfId="0"/>
    <xf numFmtId="0" fontId="0" fillId="0" borderId="0" xfId="0" applyAlignment="1" applyProtection="1">
      <alignment horizontal="right"/>
    </xf>
    <xf numFmtId="0" fontId="0" fillId="0" borderId="0" xfId="0" applyProtection="1"/>
    <xf numFmtId="0" fontId="15" fillId="0" borderId="0" xfId="0" applyFont="1" applyAlignment="1" applyProtection="1">
      <alignment wrapText="1"/>
    </xf>
    <xf numFmtId="10" fontId="0" fillId="0" borderId="0" xfId="0" applyNumberFormat="1" applyProtection="1"/>
    <xf numFmtId="0" fontId="16" fillId="0" borderId="0" xfId="0" applyFont="1" applyFill="1" applyProtection="1"/>
    <xf numFmtId="0" fontId="3" fillId="0" borderId="0" xfId="0" applyFont="1" applyBorder="1" applyProtection="1"/>
    <xf numFmtId="0" fontId="3" fillId="0" borderId="29" xfId="0" applyFont="1" applyBorder="1" applyProtection="1"/>
    <xf numFmtId="0" fontId="0" fillId="0" borderId="0" xfId="0" applyBorder="1" applyProtection="1"/>
    <xf numFmtId="0" fontId="3" fillId="0" borderId="0" xfId="0" applyFont="1" applyProtection="1"/>
    <xf numFmtId="167" fontId="6" fillId="2" borderId="22" xfId="2" applyNumberFormat="1" applyFont="1" applyFill="1" applyBorder="1" applyProtection="1">
      <protection locked="0"/>
    </xf>
    <xf numFmtId="0" fontId="9" fillId="3" borderId="18" xfId="0" applyFont="1" applyFill="1" applyBorder="1" applyAlignment="1" applyProtection="1">
      <alignment horizontal="left"/>
    </xf>
    <xf numFmtId="9" fontId="6" fillId="2" borderId="22" xfId="0" applyNumberFormat="1" applyFont="1" applyFill="1" applyBorder="1" applyProtection="1">
      <protection locked="0"/>
    </xf>
    <xf numFmtId="1" fontId="6" fillId="2" borderId="2" xfId="1" applyNumberFormat="1" applyFont="1" applyFill="1" applyBorder="1" applyProtection="1">
      <protection locked="0"/>
    </xf>
    <xf numFmtId="166" fontId="8" fillId="0" borderId="30" xfId="0" applyNumberFormat="1" applyFont="1" applyBorder="1" applyProtection="1"/>
    <xf numFmtId="9" fontId="0" fillId="0" borderId="0" xfId="0" applyNumberFormat="1" applyProtection="1"/>
    <xf numFmtId="0" fontId="0" fillId="0" borderId="9" xfId="0" applyFill="1" applyBorder="1" applyProtection="1"/>
    <xf numFmtId="0" fontId="0" fillId="0" borderId="0" xfId="0" applyFill="1" applyProtection="1"/>
    <xf numFmtId="0" fontId="3" fillId="0" borderId="12" xfId="0" applyFont="1" applyBorder="1" applyAlignment="1" applyProtection="1">
      <alignment horizontal="center"/>
    </xf>
    <xf numFmtId="10" fontId="1" fillId="0" borderId="23" xfId="3" applyNumberFormat="1" applyFont="1" applyFill="1" applyBorder="1" applyAlignment="1" applyProtection="1">
      <alignment horizontal="right"/>
    </xf>
    <xf numFmtId="0" fontId="0" fillId="0" borderId="3" xfId="0" applyFill="1" applyBorder="1" applyAlignment="1" applyProtection="1">
      <alignment wrapText="1"/>
    </xf>
    <xf numFmtId="10" fontId="1" fillId="0" borderId="0" xfId="3" applyNumberFormat="1" applyFont="1" applyFill="1" applyBorder="1" applyAlignment="1" applyProtection="1">
      <alignment horizontal="right"/>
    </xf>
    <xf numFmtId="10" fontId="4" fillId="2" borderId="23" xfId="0" applyNumberFormat="1" applyFont="1" applyFill="1" applyBorder="1" applyAlignment="1" applyProtection="1">
      <alignment horizontal="center"/>
    </xf>
    <xf numFmtId="10" fontId="4" fillId="2" borderId="14" xfId="0" applyNumberFormat="1" applyFont="1" applyFill="1" applyBorder="1" applyAlignment="1" applyProtection="1">
      <alignment horizontal="center"/>
    </xf>
    <xf numFmtId="167" fontId="8" fillId="0" borderId="23" xfId="2" applyNumberFormat="1" applyFont="1" applyFill="1" applyBorder="1" applyProtection="1"/>
    <xf numFmtId="0" fontId="8" fillId="0" borderId="3" xfId="0" applyFont="1" applyFill="1" applyBorder="1" applyAlignment="1" applyProtection="1">
      <alignment horizontal="left" wrapText="1"/>
    </xf>
    <xf numFmtId="167" fontId="8" fillId="0" borderId="0" xfId="2" applyNumberFormat="1" applyFont="1" applyFill="1" applyBorder="1" applyProtection="1"/>
    <xf numFmtId="167" fontId="8" fillId="0" borderId="15" xfId="2" applyNumberFormat="1" applyFont="1" applyFill="1" applyBorder="1" applyProtection="1"/>
    <xf numFmtId="0" fontId="8" fillId="0" borderId="3" xfId="0" applyFont="1" applyFill="1" applyBorder="1" applyProtection="1"/>
    <xf numFmtId="0" fontId="0" fillId="0" borderId="3" xfId="0" applyFill="1" applyBorder="1" applyProtection="1"/>
    <xf numFmtId="166" fontId="8" fillId="4" borderId="26" xfId="1" applyNumberFormat="1" applyFont="1" applyFill="1" applyBorder="1" applyProtection="1"/>
    <xf numFmtId="0" fontId="3" fillId="4" borderId="32" xfId="0" applyFont="1" applyFill="1" applyBorder="1" applyProtection="1"/>
    <xf numFmtId="10" fontId="1" fillId="4" borderId="33" xfId="3" applyNumberFormat="1" applyFont="1" applyFill="1" applyBorder="1" applyAlignment="1" applyProtection="1">
      <alignment horizontal="right"/>
    </xf>
    <xf numFmtId="10" fontId="3" fillId="4" borderId="33" xfId="1" applyNumberFormat="1" applyFont="1" applyFill="1" applyBorder="1" applyProtection="1"/>
    <xf numFmtId="10" fontId="10" fillId="0" borderId="9" xfId="1" applyNumberFormat="1" applyFont="1" applyFill="1" applyBorder="1" applyProtection="1"/>
    <xf numFmtId="10" fontId="10" fillId="0" borderId="16" xfId="1" applyNumberFormat="1" applyFont="1" applyFill="1" applyBorder="1" applyProtection="1"/>
    <xf numFmtId="10" fontId="10" fillId="0" borderId="0" xfId="1" applyNumberFormat="1" applyFont="1" applyFill="1" applyBorder="1" applyProtection="1"/>
    <xf numFmtId="10" fontId="7" fillId="4" borderId="16" xfId="1" applyNumberFormat="1" applyFont="1" applyFill="1" applyBorder="1" applyProtection="1"/>
    <xf numFmtId="166" fontId="8" fillId="0" borderId="16" xfId="1" applyNumberFormat="1" applyFont="1" applyFill="1" applyBorder="1" applyProtection="1"/>
    <xf numFmtId="10" fontId="7" fillId="3" borderId="32" xfId="0" applyNumberFormat="1" applyFont="1" applyFill="1" applyBorder="1" applyAlignment="1" applyProtection="1">
      <alignment horizontal="center"/>
    </xf>
    <xf numFmtId="10" fontId="8" fillId="0" borderId="34" xfId="0" applyNumberFormat="1" applyFont="1" applyFill="1" applyBorder="1" applyAlignment="1" applyProtection="1">
      <alignment horizontal="center"/>
    </xf>
    <xf numFmtId="167" fontId="12" fillId="0" borderId="3" xfId="2" applyNumberFormat="1" applyFont="1" applyFill="1" applyBorder="1" applyProtection="1"/>
    <xf numFmtId="10" fontId="8" fillId="0" borderId="32" xfId="0" applyNumberFormat="1" applyFont="1" applyFill="1" applyBorder="1" applyAlignment="1" applyProtection="1">
      <alignment horizontal="center"/>
    </xf>
    <xf numFmtId="0" fontId="10" fillId="0" borderId="3" xfId="0" applyFont="1" applyFill="1" applyBorder="1" applyProtection="1"/>
    <xf numFmtId="10" fontId="11" fillId="3" borderId="7" xfId="1" applyNumberFormat="1" applyFont="1" applyFill="1" applyBorder="1" applyProtection="1"/>
    <xf numFmtId="10" fontId="10" fillId="0" borderId="15" xfId="1" applyNumberFormat="1" applyFont="1" applyFill="1" applyBorder="1" applyProtection="1"/>
    <xf numFmtId="10" fontId="11" fillId="3" borderId="0" xfId="1" applyNumberFormat="1" applyFont="1" applyFill="1" applyBorder="1" applyProtection="1"/>
    <xf numFmtId="3" fontId="10" fillId="0" borderId="0" xfId="1" applyNumberFormat="1" applyFont="1" applyFill="1" applyBorder="1" applyProtection="1"/>
    <xf numFmtId="0" fontId="3" fillId="0" borderId="3" xfId="0" applyFont="1" applyFill="1" applyBorder="1" applyAlignment="1" applyProtection="1">
      <alignment horizontal="center"/>
    </xf>
    <xf numFmtId="0" fontId="0" fillId="0" borderId="3" xfId="0" applyFill="1" applyBorder="1" applyAlignment="1" applyProtection="1">
      <alignment horizontal="left"/>
    </xf>
    <xf numFmtId="164" fontId="12" fillId="0" borderId="3" xfId="2" applyNumberFormat="1" applyFont="1" applyFill="1" applyBorder="1" applyProtection="1"/>
    <xf numFmtId="165" fontId="4" fillId="0" borderId="3" xfId="1" applyNumberFormat="1" applyFont="1" applyFill="1" applyBorder="1" applyProtection="1"/>
    <xf numFmtId="165" fontId="4" fillId="0" borderId="0" xfId="1" applyNumberFormat="1" applyFont="1" applyFill="1" applyBorder="1" applyProtection="1"/>
    <xf numFmtId="165" fontId="4" fillId="0" borderId="15" xfId="1" applyNumberFormat="1" applyFont="1" applyFill="1" applyBorder="1" applyProtection="1"/>
    <xf numFmtId="0" fontId="5" fillId="0" borderId="0" xfId="0" applyFont="1" applyProtection="1"/>
    <xf numFmtId="166" fontId="21" fillId="2" borderId="22" xfId="1" applyNumberFormat="1" applyFont="1" applyFill="1" applyBorder="1" applyProtection="1">
      <protection locked="0"/>
    </xf>
    <xf numFmtId="0" fontId="5" fillId="0" borderId="0" xfId="0" applyFont="1" applyAlignment="1" applyProtection="1"/>
    <xf numFmtId="0" fontId="9" fillId="3" borderId="0" xfId="0" applyFont="1" applyFill="1" applyBorder="1" applyAlignment="1" applyProtection="1">
      <alignment horizontal="left" wrapText="1"/>
    </xf>
    <xf numFmtId="0" fontId="22" fillId="0" borderId="26" xfId="0" applyFont="1" applyFill="1" applyBorder="1" applyAlignment="1" applyProtection="1">
      <alignment horizontal="center"/>
    </xf>
    <xf numFmtId="10" fontId="12" fillId="5" borderId="3" xfId="0" applyNumberFormat="1" applyFont="1" applyFill="1" applyBorder="1" applyAlignment="1" applyProtection="1">
      <alignment horizontal="center"/>
    </xf>
    <xf numFmtId="10" fontId="19" fillId="4" borderId="28" xfId="3" applyNumberFormat="1" applyFont="1" applyFill="1" applyBorder="1" applyAlignment="1" applyProtection="1">
      <alignment horizontal="center"/>
      <protection locked="0"/>
    </xf>
    <xf numFmtId="1" fontId="6" fillId="2" borderId="11" xfId="1" applyNumberFormat="1" applyFont="1" applyFill="1" applyBorder="1" applyProtection="1">
      <protection locked="0"/>
    </xf>
    <xf numFmtId="0" fontId="9" fillId="3" borderId="0" xfId="0" applyFont="1" applyFill="1" applyBorder="1" applyAlignment="1" applyProtection="1">
      <alignment horizontal="left"/>
    </xf>
    <xf numFmtId="10" fontId="1" fillId="0" borderId="9" xfId="3" applyNumberFormat="1" applyFont="1" applyFill="1" applyBorder="1" applyAlignment="1" applyProtection="1">
      <alignment horizontal="right"/>
    </xf>
    <xf numFmtId="164" fontId="12" fillId="0" borderId="0" xfId="2" applyNumberFormat="1" applyFont="1" applyFill="1" applyBorder="1" applyProtection="1"/>
    <xf numFmtId="10" fontId="4" fillId="5" borderId="7" xfId="0" applyNumberFormat="1" applyFont="1" applyFill="1" applyBorder="1" applyAlignment="1" applyProtection="1">
      <alignment horizontal="center"/>
    </xf>
    <xf numFmtId="164" fontId="12" fillId="0" borderId="7" xfId="2" applyNumberFormat="1" applyFont="1" applyFill="1" applyBorder="1" applyProtection="1"/>
    <xf numFmtId="10" fontId="8" fillId="0" borderId="26" xfId="0" applyNumberFormat="1" applyFont="1" applyFill="1" applyBorder="1" applyAlignment="1" applyProtection="1">
      <alignment horizontal="center"/>
    </xf>
    <xf numFmtId="167" fontId="8" fillId="0" borderId="7" xfId="2" applyNumberFormat="1" applyFont="1" applyFill="1" applyBorder="1" applyProtection="1"/>
    <xf numFmtId="165" fontId="4" fillId="0" borderId="7" xfId="1" applyNumberFormat="1" applyFont="1" applyFill="1" applyBorder="1" applyProtection="1"/>
    <xf numFmtId="166" fontId="8" fillId="0" borderId="8" xfId="1" applyNumberFormat="1" applyFont="1" applyFill="1" applyBorder="1" applyProtection="1"/>
    <xf numFmtId="10" fontId="7" fillId="4" borderId="8" xfId="1" applyNumberFormat="1" applyFont="1" applyFill="1" applyBorder="1" applyProtection="1"/>
    <xf numFmtId="10" fontId="4" fillId="5" borderId="15" xfId="0" applyNumberFormat="1" applyFont="1" applyFill="1" applyBorder="1" applyAlignment="1" applyProtection="1">
      <alignment horizontal="center"/>
    </xf>
    <xf numFmtId="164" fontId="12" fillId="0" borderId="15" xfId="2" applyNumberFormat="1" applyFont="1" applyFill="1" applyBorder="1" applyProtection="1"/>
    <xf numFmtId="0" fontId="7" fillId="5" borderId="34" xfId="0" applyFont="1" applyFill="1" applyBorder="1" applyAlignment="1" applyProtection="1">
      <alignment horizontal="center"/>
    </xf>
    <xf numFmtId="10" fontId="6" fillId="2" borderId="14" xfId="0" applyNumberFormat="1" applyFont="1" applyFill="1" applyBorder="1" applyAlignment="1" applyProtection="1">
      <alignment horizontal="center"/>
    </xf>
    <xf numFmtId="167" fontId="8" fillId="0" borderId="14" xfId="2" applyNumberFormat="1" applyFont="1" applyFill="1" applyBorder="1" applyProtection="1"/>
    <xf numFmtId="164" fontId="8" fillId="0" borderId="15" xfId="2" applyNumberFormat="1" applyFont="1" applyFill="1" applyBorder="1" applyProtection="1"/>
    <xf numFmtId="0" fontId="10" fillId="0" borderId="12" xfId="0" applyFont="1" applyFill="1" applyBorder="1" applyProtection="1"/>
    <xf numFmtId="10" fontId="1" fillId="0" borderId="14" xfId="3" applyNumberFormat="1" applyFont="1" applyFill="1" applyBorder="1" applyAlignment="1" applyProtection="1">
      <alignment horizontal="right"/>
    </xf>
    <xf numFmtId="10" fontId="1" fillId="0" borderId="15" xfId="3" applyNumberFormat="1" applyFont="1" applyFill="1" applyBorder="1" applyAlignment="1" applyProtection="1">
      <alignment horizontal="right"/>
    </xf>
    <xf numFmtId="0" fontId="10" fillId="0" borderId="13" xfId="0" applyFont="1" applyFill="1" applyBorder="1" applyProtection="1"/>
    <xf numFmtId="10" fontId="1" fillId="0" borderId="16" xfId="3" applyNumberFormat="1" applyFont="1" applyFill="1" applyBorder="1" applyAlignment="1" applyProtection="1">
      <alignment horizontal="right"/>
    </xf>
    <xf numFmtId="10" fontId="11" fillId="3" borderId="6" xfId="1" applyNumberFormat="1" applyFont="1" applyFill="1" applyBorder="1" applyProtection="1"/>
    <xf numFmtId="10" fontId="11" fillId="3" borderId="8" xfId="1" applyNumberFormat="1" applyFont="1" applyFill="1" applyBorder="1" applyProtection="1"/>
    <xf numFmtId="10" fontId="10" fillId="0" borderId="12" xfId="1" applyNumberFormat="1" applyFont="1" applyFill="1" applyBorder="1" applyProtection="1"/>
    <xf numFmtId="10" fontId="10" fillId="0" borderId="23" xfId="1" applyNumberFormat="1" applyFont="1" applyFill="1" applyBorder="1" applyProtection="1"/>
    <xf numFmtId="10" fontId="10" fillId="0" borderId="14" xfId="1" applyNumberFormat="1" applyFont="1" applyFill="1" applyBorder="1" applyProtection="1"/>
    <xf numFmtId="3" fontId="10" fillId="0" borderId="3" xfId="1" applyNumberFormat="1" applyFont="1" applyFill="1" applyBorder="1" applyProtection="1"/>
    <xf numFmtId="3" fontId="10" fillId="0" borderId="15" xfId="1" applyNumberFormat="1" applyFont="1" applyFill="1" applyBorder="1" applyProtection="1"/>
    <xf numFmtId="10" fontId="10" fillId="0" borderId="3" xfId="1" applyNumberFormat="1" applyFont="1" applyFill="1" applyBorder="1" applyProtection="1"/>
    <xf numFmtId="10" fontId="10" fillId="0" borderId="13" xfId="1" applyNumberFormat="1" applyFont="1" applyFill="1" applyBorder="1" applyProtection="1"/>
    <xf numFmtId="1" fontId="7" fillId="5" borderId="26" xfId="0" applyNumberFormat="1" applyFont="1" applyFill="1" applyBorder="1" applyAlignment="1" applyProtection="1">
      <alignment horizontal="center"/>
    </xf>
    <xf numFmtId="1" fontId="7" fillId="5" borderId="34" xfId="0" applyNumberFormat="1" applyFont="1" applyFill="1" applyBorder="1" applyAlignment="1" applyProtection="1">
      <alignment horizontal="center"/>
    </xf>
    <xf numFmtId="0" fontId="7" fillId="5" borderId="26" xfId="0" applyFont="1" applyFill="1" applyBorder="1" applyAlignment="1" applyProtection="1">
      <alignment horizontal="center"/>
    </xf>
    <xf numFmtId="167" fontId="8" fillId="0" borderId="6" xfId="2" applyNumberFormat="1" applyFont="1" applyFill="1" applyBorder="1" applyProtection="1"/>
    <xf numFmtId="0" fontId="3" fillId="0" borderId="30" xfId="0" applyFont="1" applyBorder="1" applyProtection="1"/>
    <xf numFmtId="0" fontId="9" fillId="0" borderId="9" xfId="0" applyFont="1" applyFill="1" applyBorder="1" applyProtection="1"/>
    <xf numFmtId="0" fontId="0" fillId="0" borderId="10" xfId="0" applyFill="1" applyBorder="1" applyAlignment="1" applyProtection="1">
      <alignment wrapText="1"/>
    </xf>
    <xf numFmtId="1" fontId="6" fillId="2" borderId="25" xfId="1" applyNumberFormat="1" applyFont="1" applyFill="1" applyBorder="1" applyProtection="1">
      <protection locked="0"/>
    </xf>
    <xf numFmtId="0" fontId="9" fillId="3" borderId="39" xfId="0" applyFont="1" applyFill="1" applyBorder="1" applyAlignment="1" applyProtection="1"/>
    <xf numFmtId="0" fontId="9" fillId="3" borderId="40" xfId="0" applyFont="1" applyFill="1" applyBorder="1" applyAlignment="1" applyProtection="1"/>
    <xf numFmtId="0" fontId="9" fillId="3" borderId="41" xfId="0" applyFont="1" applyFill="1" applyBorder="1" applyAlignment="1" applyProtection="1"/>
    <xf numFmtId="0" fontId="0" fillId="0" borderId="42" xfId="0" applyFill="1" applyBorder="1" applyAlignment="1" applyProtection="1">
      <alignment wrapText="1"/>
    </xf>
    <xf numFmtId="0" fontId="0" fillId="0" borderId="35" xfId="0" applyBorder="1" applyProtection="1"/>
    <xf numFmtId="0" fontId="0" fillId="0" borderId="5" xfId="0" applyBorder="1" applyAlignment="1" applyProtection="1">
      <alignment wrapText="1"/>
    </xf>
    <xf numFmtId="0" fontId="17" fillId="0" borderId="35" xfId="0" applyFont="1" applyBorder="1" applyProtection="1"/>
    <xf numFmtId="165" fontId="18" fillId="4" borderId="0" xfId="0" applyNumberFormat="1" applyFont="1" applyFill="1" applyBorder="1" applyAlignment="1" applyProtection="1">
      <alignment horizontal="right"/>
    </xf>
    <xf numFmtId="0" fontId="0" fillId="0" borderId="19" xfId="0" applyFill="1" applyBorder="1" applyAlignment="1" applyProtection="1">
      <alignment wrapText="1"/>
    </xf>
    <xf numFmtId="0" fontId="0" fillId="0" borderId="35" xfId="0" applyBorder="1" applyAlignment="1" applyProtection="1">
      <alignment wrapText="1"/>
    </xf>
    <xf numFmtId="0" fontId="17" fillId="0" borderId="44" xfId="0" applyFont="1" applyFill="1" applyBorder="1" applyAlignment="1" applyProtection="1">
      <alignment wrapText="1"/>
    </xf>
    <xf numFmtId="0" fontId="0" fillId="0" borderId="45" xfId="0" applyBorder="1" applyAlignment="1" applyProtection="1">
      <alignment wrapText="1"/>
    </xf>
    <xf numFmtId="0" fontId="0" fillId="0" borderId="21" xfId="0" applyBorder="1" applyAlignment="1" applyProtection="1">
      <alignment wrapText="1"/>
    </xf>
    <xf numFmtId="1" fontId="8" fillId="0" borderId="36" xfId="1" applyNumberFormat="1" applyFont="1" applyFill="1" applyBorder="1" applyProtection="1">
      <protection locked="0"/>
    </xf>
    <xf numFmtId="0" fontId="9" fillId="3" borderId="9" xfId="0" applyFont="1" applyFill="1" applyBorder="1" applyAlignment="1" applyProtection="1">
      <alignment horizontal="left" wrapText="1"/>
    </xf>
    <xf numFmtId="0" fontId="9" fillId="3" borderId="16" xfId="0" applyFont="1" applyFill="1" applyBorder="1" applyAlignment="1" applyProtection="1">
      <alignment horizontal="left" wrapText="1"/>
    </xf>
    <xf numFmtId="0" fontId="22" fillId="0" borderId="32" xfId="0" applyFont="1" applyFill="1" applyBorder="1" applyAlignment="1" applyProtection="1">
      <alignment horizontal="center"/>
    </xf>
    <xf numFmtId="0" fontId="22" fillId="0" borderId="34" xfId="0" applyFont="1" applyFill="1" applyBorder="1" applyAlignment="1" applyProtection="1">
      <alignment horizontal="center"/>
    </xf>
    <xf numFmtId="10" fontId="12" fillId="5" borderId="0" xfId="0" applyNumberFormat="1" applyFont="1" applyFill="1" applyBorder="1" applyAlignment="1" applyProtection="1">
      <alignment horizontal="center"/>
    </xf>
    <xf numFmtId="10" fontId="12" fillId="5" borderId="7" xfId="0" applyNumberFormat="1" applyFont="1" applyFill="1" applyBorder="1" applyAlignment="1" applyProtection="1">
      <alignment horizontal="center"/>
    </xf>
    <xf numFmtId="10" fontId="12" fillId="5" borderId="15" xfId="0" applyNumberFormat="1" applyFont="1" applyFill="1" applyBorder="1" applyAlignment="1" applyProtection="1">
      <alignment horizontal="center"/>
    </xf>
    <xf numFmtId="10" fontId="6" fillId="2" borderId="26" xfId="0" applyNumberFormat="1" applyFont="1" applyFill="1" applyBorder="1" applyAlignment="1" applyProtection="1">
      <alignment horizontal="center"/>
    </xf>
    <xf numFmtId="10" fontId="4" fillId="2" borderId="34" xfId="0" applyNumberFormat="1" applyFont="1" applyFill="1" applyBorder="1" applyAlignment="1" applyProtection="1">
      <alignment horizontal="center"/>
    </xf>
    <xf numFmtId="167" fontId="6" fillId="2" borderId="26" xfId="2" applyNumberFormat="1" applyFont="1" applyFill="1" applyBorder="1" applyProtection="1"/>
    <xf numFmtId="0" fontId="3" fillId="4" borderId="13" xfId="0" applyFont="1" applyFill="1" applyBorder="1" applyProtection="1"/>
    <xf numFmtId="10" fontId="1" fillId="4" borderId="9" xfId="3" applyNumberFormat="1" applyFont="1" applyFill="1" applyBorder="1" applyAlignment="1" applyProtection="1">
      <alignment horizontal="right"/>
    </xf>
    <xf numFmtId="10" fontId="3" fillId="4" borderId="9" xfId="1" applyNumberFormat="1" applyFont="1" applyFill="1" applyBorder="1" applyProtection="1"/>
    <xf numFmtId="0" fontId="13" fillId="7" borderId="32" xfId="0" applyFont="1" applyFill="1" applyBorder="1" applyProtection="1"/>
    <xf numFmtId="10" fontId="2" fillId="7" borderId="33" xfId="3" applyNumberFormat="1" applyFont="1" applyFill="1" applyBorder="1" applyAlignment="1" applyProtection="1">
      <alignment horizontal="right"/>
    </xf>
    <xf numFmtId="0" fontId="20" fillId="7" borderId="33" xfId="0" applyFont="1" applyFill="1" applyBorder="1" applyProtection="1"/>
    <xf numFmtId="0" fontId="2" fillId="7" borderId="33" xfId="0" applyFont="1" applyFill="1" applyBorder="1" applyProtection="1"/>
    <xf numFmtId="0" fontId="2" fillId="7" borderId="34" xfId="0" applyFont="1" applyFill="1" applyBorder="1" applyProtection="1"/>
    <xf numFmtId="0" fontId="2" fillId="7" borderId="24" xfId="0" applyFont="1" applyFill="1" applyBorder="1" applyAlignment="1" applyProtection="1">
      <alignment horizontal="right"/>
    </xf>
    <xf numFmtId="0" fontId="13" fillId="7" borderId="33" xfId="0" applyFont="1" applyFill="1" applyBorder="1" applyProtection="1"/>
    <xf numFmtId="10" fontId="2" fillId="7" borderId="33" xfId="0" applyNumberFormat="1" applyFont="1" applyFill="1" applyBorder="1" applyProtection="1"/>
    <xf numFmtId="0" fontId="0" fillId="7" borderId="33" xfId="0" applyFill="1" applyBorder="1" applyProtection="1"/>
    <xf numFmtId="0" fontId="0" fillId="7" borderId="34" xfId="0" applyFill="1" applyBorder="1" applyProtection="1"/>
    <xf numFmtId="166" fontId="12" fillId="3" borderId="6" xfId="1" applyNumberFormat="1" applyFont="1" applyFill="1" applyBorder="1" applyProtection="1"/>
    <xf numFmtId="165" fontId="12" fillId="3" borderId="8" xfId="1" applyNumberFormat="1" applyFont="1" applyFill="1" applyBorder="1" applyProtection="1"/>
    <xf numFmtId="165" fontId="12" fillId="0" borderId="3" xfId="1" applyFont="1" applyFill="1" applyBorder="1" applyProtection="1"/>
    <xf numFmtId="0" fontId="9" fillId="3" borderId="38" xfId="0" applyFont="1" applyFill="1" applyBorder="1" applyAlignment="1" applyProtection="1">
      <alignment horizontal="left" wrapText="1"/>
    </xf>
    <xf numFmtId="0" fontId="9" fillId="3" borderId="20" xfId="0" applyFont="1" applyFill="1" applyBorder="1" applyAlignment="1" applyProtection="1">
      <alignment horizontal="left" wrapText="1"/>
    </xf>
    <xf numFmtId="0" fontId="9" fillId="3" borderId="37" xfId="0" applyFont="1" applyFill="1" applyBorder="1" applyAlignment="1" applyProtection="1">
      <alignment horizontal="left" wrapText="1"/>
    </xf>
    <xf numFmtId="9" fontId="3" fillId="0" borderId="3" xfId="3" applyFont="1" applyFill="1" applyBorder="1" applyAlignment="1" applyProtection="1">
      <alignment horizontal="center"/>
    </xf>
    <xf numFmtId="168" fontId="10" fillId="0" borderId="0" xfId="1" applyNumberFormat="1" applyFont="1" applyFill="1" applyBorder="1" applyProtection="1"/>
    <xf numFmtId="1" fontId="3" fillId="0" borderId="32" xfId="0" applyNumberFormat="1" applyFont="1" applyFill="1" applyBorder="1" applyAlignment="1" applyProtection="1">
      <alignment horizontal="center"/>
    </xf>
    <xf numFmtId="166" fontId="23" fillId="0" borderId="4" xfId="0" applyNumberFormat="1" applyFont="1" applyBorder="1" applyAlignment="1" applyProtection="1">
      <alignment wrapText="1"/>
    </xf>
    <xf numFmtId="0" fontId="9" fillId="3" borderId="9" xfId="0" applyFont="1" applyFill="1" applyBorder="1" applyAlignment="1" applyProtection="1">
      <alignment horizontal="left"/>
    </xf>
    <xf numFmtId="0" fontId="25" fillId="0" borderId="3" xfId="0" applyFont="1" applyFill="1" applyBorder="1" applyProtection="1"/>
    <xf numFmtId="10" fontId="10" fillId="0" borderId="6" xfId="1" applyNumberFormat="1" applyFont="1" applyFill="1" applyBorder="1" applyProtection="1"/>
    <xf numFmtId="3" fontId="10" fillId="0" borderId="7" xfId="1" applyNumberFormat="1" applyFont="1" applyFill="1" applyBorder="1" applyProtection="1"/>
    <xf numFmtId="10" fontId="10" fillId="0" borderId="7" xfId="1" applyNumberFormat="1" applyFont="1" applyFill="1" applyBorder="1" applyProtection="1"/>
    <xf numFmtId="10" fontId="10" fillId="0" borderId="8" xfId="1" applyNumberFormat="1" applyFont="1" applyFill="1" applyBorder="1" applyProtection="1"/>
    <xf numFmtId="0" fontId="17" fillId="0" borderId="45" xfId="0" applyFont="1" applyFill="1" applyBorder="1" applyAlignment="1" applyProtection="1">
      <alignment wrapText="1"/>
    </xf>
    <xf numFmtId="166" fontId="6" fillId="0" borderId="6" xfId="1" applyNumberFormat="1" applyFont="1" applyFill="1" applyBorder="1" applyProtection="1"/>
    <xf numFmtId="166" fontId="24" fillId="0" borderId="26" xfId="1" applyNumberFormat="1" applyFont="1" applyFill="1" applyBorder="1" applyProtection="1"/>
    <xf numFmtId="0" fontId="0" fillId="8" borderId="3" xfId="0" applyFill="1" applyBorder="1" applyProtection="1"/>
    <xf numFmtId="10" fontId="1" fillId="8" borderId="0" xfId="3" applyNumberFormat="1" applyFont="1" applyFill="1" applyBorder="1" applyAlignment="1" applyProtection="1">
      <alignment horizontal="right"/>
    </xf>
    <xf numFmtId="166" fontId="6" fillId="8" borderId="6" xfId="1" applyNumberFormat="1" applyFont="1" applyFill="1" applyBorder="1" applyProtection="1"/>
    <xf numFmtId="166" fontId="8" fillId="8" borderId="8" xfId="1" applyNumberFormat="1" applyFont="1" applyFill="1" applyBorder="1" applyProtection="1"/>
    <xf numFmtId="0" fontId="0" fillId="8" borderId="0" xfId="0" applyFill="1" applyProtection="1"/>
    <xf numFmtId="165" fontId="8" fillId="0" borderId="16" xfId="1" applyNumberFormat="1" applyFont="1" applyFill="1" applyBorder="1" applyProtection="1"/>
    <xf numFmtId="167" fontId="6" fillId="6" borderId="32" xfId="2" applyNumberFormat="1" applyFont="1" applyFill="1" applyBorder="1" applyProtection="1"/>
    <xf numFmtId="167" fontId="6" fillId="6" borderId="26" xfId="2" applyNumberFormat="1" applyFont="1" applyFill="1" applyBorder="1" applyProtection="1"/>
    <xf numFmtId="167" fontId="6" fillId="6" borderId="34" xfId="2" applyNumberFormat="1" applyFont="1" applyFill="1" applyBorder="1" applyProtection="1"/>
    <xf numFmtId="167" fontId="8" fillId="6" borderId="14" xfId="2" applyNumberFormat="1" applyFont="1" applyFill="1" applyBorder="1" applyProtection="1"/>
    <xf numFmtId="0" fontId="14" fillId="8" borderId="0" xfId="0" applyFont="1" applyFill="1" applyAlignment="1" applyProtection="1">
      <alignment horizontal="center"/>
      <protection locked="0"/>
    </xf>
    <xf numFmtId="165" fontId="1" fillId="0" borderId="7" xfId="1" applyNumberFormat="1" applyFont="1" applyFill="1" applyBorder="1" applyProtection="1"/>
    <xf numFmtId="166" fontId="12" fillId="0" borderId="8" xfId="1" applyNumberFormat="1" applyFont="1" applyFill="1" applyBorder="1" applyProtection="1"/>
    <xf numFmtId="0" fontId="0" fillId="0" borderId="3" xfId="0" applyFill="1" applyBorder="1" applyAlignment="1" applyProtection="1"/>
    <xf numFmtId="166" fontId="8" fillId="8" borderId="16" xfId="1" applyNumberFormat="1" applyFont="1" applyFill="1" applyBorder="1" applyProtection="1"/>
    <xf numFmtId="167" fontId="12" fillId="0" borderId="7" xfId="2" applyNumberFormat="1" applyFont="1" applyFill="1" applyBorder="1" applyProtection="1"/>
    <xf numFmtId="3" fontId="0" fillId="8" borderId="0" xfId="0" applyNumberFormat="1" applyFill="1"/>
    <xf numFmtId="0" fontId="0" fillId="8" borderId="3" xfId="0" applyFill="1" applyBorder="1" applyAlignment="1" applyProtection="1"/>
    <xf numFmtId="167" fontId="6" fillId="8" borderId="32" xfId="2" applyNumberFormat="1" applyFont="1" applyFill="1" applyBorder="1" applyProtection="1"/>
    <xf numFmtId="167" fontId="6" fillId="8" borderId="26" xfId="2" applyNumberFormat="1" applyFont="1" applyFill="1" applyBorder="1" applyProtection="1"/>
    <xf numFmtId="167" fontId="6" fillId="8" borderId="34" xfId="2" applyNumberFormat="1" applyFont="1" applyFill="1" applyBorder="1" applyProtection="1"/>
    <xf numFmtId="167" fontId="8" fillId="8" borderId="26" xfId="2" applyNumberFormat="1" applyFont="1" applyFill="1" applyBorder="1" applyProtection="1"/>
    <xf numFmtId="167" fontId="8" fillId="8" borderId="34" xfId="2" applyNumberFormat="1" applyFont="1" applyFill="1" applyBorder="1" applyProtection="1"/>
    <xf numFmtId="0" fontId="3" fillId="0" borderId="0" xfId="0" applyFont="1" applyFill="1" applyProtection="1"/>
    <xf numFmtId="0" fontId="28" fillId="0" borderId="0" xfId="0" applyFont="1"/>
    <xf numFmtId="0" fontId="9" fillId="3" borderId="18" xfId="0" applyFont="1" applyFill="1" applyBorder="1" applyAlignment="1" applyProtection="1">
      <alignment horizontal="left" wrapText="1"/>
    </xf>
    <xf numFmtId="0" fontId="9" fillId="3" borderId="38" xfId="0" applyFont="1" applyFill="1" applyBorder="1" applyAlignment="1" applyProtection="1">
      <alignment horizontal="left" wrapText="1"/>
    </xf>
    <xf numFmtId="0" fontId="9" fillId="3" borderId="20" xfId="0" applyFont="1" applyFill="1" applyBorder="1" applyAlignment="1" applyProtection="1">
      <alignment horizontal="left" wrapText="1"/>
    </xf>
    <xf numFmtId="0" fontId="9" fillId="3" borderId="37" xfId="0" applyFont="1" applyFill="1" applyBorder="1" applyAlignment="1" applyProtection="1">
      <alignment horizontal="left" wrapText="1"/>
    </xf>
    <xf numFmtId="0" fontId="9" fillId="3" borderId="31" xfId="0" applyFont="1" applyFill="1" applyBorder="1" applyAlignment="1" applyProtection="1">
      <alignment horizontal="left" wrapText="1"/>
    </xf>
    <xf numFmtId="0" fontId="9" fillId="3" borderId="1" xfId="0" applyFont="1" applyFill="1" applyBorder="1" applyAlignment="1" applyProtection="1">
      <alignment horizontal="left" wrapText="1"/>
    </xf>
    <xf numFmtId="0" fontId="9" fillId="3" borderId="43" xfId="0" applyFont="1" applyFill="1" applyBorder="1" applyAlignment="1" applyProtection="1">
      <alignment horizontal="left" wrapText="1"/>
    </xf>
    <xf numFmtId="0" fontId="9" fillId="3" borderId="17" xfId="0" applyFont="1" applyFill="1" applyBorder="1" applyAlignment="1" applyProtection="1">
      <alignment horizontal="left" wrapText="1"/>
    </xf>
    <xf numFmtId="0" fontId="9" fillId="3" borderId="27" xfId="0" applyFont="1" applyFill="1" applyBorder="1" applyAlignment="1" applyProtection="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customXml" Target="../customXml/item1.xml"/><Relationship Id="rId8" Type="http://schemas.openxmlformats.org/officeDocument/2006/relationships/customXml" Target="../customXml/item2.xml"/><Relationship Id="rId9"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http://creativecommons.org/licenses/by/3.0/"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106680</xdr:colOff>
      <xdr:row>0</xdr:row>
      <xdr:rowOff>76200</xdr:rowOff>
    </xdr:from>
    <xdr:to>
      <xdr:col>7</xdr:col>
      <xdr:colOff>3810</xdr:colOff>
      <xdr:row>6</xdr:row>
      <xdr:rowOff>99060</xdr:rowOff>
    </xdr:to>
    <xdr:sp macro="" textlink="">
      <xdr:nvSpPr>
        <xdr:cNvPr id="3" name="TextBox 2"/>
        <xdr:cNvSpPr txBox="1"/>
      </xdr:nvSpPr>
      <xdr:spPr bwMode="auto">
        <a:xfrm>
          <a:off x="4631055" y="76200"/>
          <a:ext cx="8124349" cy="2416016"/>
        </a:xfrm>
        <a:prstGeom prst="rect">
          <a:avLst/>
        </a:prstGeom>
        <a:ln/>
        <a:effectLst>
          <a:outerShdw blurRad="50800" dist="38100" dir="2700000" algn="tl"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r>
            <a:rPr lang="en-US" sz="1100">
              <a:latin typeface="Calibri" pitchFamily="34" charset="0"/>
            </a:rPr>
            <a:t>Thank you for trying </a:t>
          </a:r>
          <a:r>
            <a:rPr lang="en-US" sz="1100" baseline="0">
              <a:latin typeface="Calibri" pitchFamily="34" charset="0"/>
            </a:rPr>
            <a:t>Autodesk's </a:t>
          </a:r>
          <a:r>
            <a:rPr lang="en-US" sz="1100">
              <a:latin typeface="Calibri" pitchFamily="34" charset="0"/>
            </a:rPr>
            <a:t>C-FACT tool.</a:t>
          </a:r>
          <a:endParaRPr lang="en-US" sz="1100" baseline="0">
            <a:latin typeface="Calibri" pitchFamily="34" charset="0"/>
          </a:endParaRPr>
        </a:p>
        <a:p>
          <a:endParaRPr lang="en-US" sz="1100" baseline="0">
            <a:latin typeface="Calibri"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To start, please type your organization's name in the yellow cell to the left.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Then follow the steps below.</a:t>
          </a:r>
          <a:endParaRPr lang="en-US"/>
        </a:p>
        <a:p>
          <a:endParaRPr lang="en-US" sz="1100" baseline="0">
            <a:latin typeface="Calibri"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latin typeface="Calibri" pitchFamily="34" charset="0"/>
            </a:rPr>
            <a:t>This is a free, open-source </a:t>
          </a:r>
          <a:r>
            <a:rPr lang="en-US" sz="1100" baseline="0">
              <a:solidFill>
                <a:schemeClr val="dk1"/>
              </a:solidFill>
              <a:latin typeface="Calibri" pitchFamily="34" charset="0"/>
              <a:ea typeface="+mn-ea"/>
              <a:cs typeface="+mn-cs"/>
            </a:rPr>
            <a:t>methodology and </a:t>
          </a:r>
          <a:r>
            <a:rPr lang="en-US" sz="1100" baseline="0">
              <a:latin typeface="Calibri" pitchFamily="34" charset="0"/>
            </a:rPr>
            <a:t>tool that allows organizations to determine green house gas reduction targets.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The steps outlined in the template closely mirror those in the C-FACT video and white paper (both located at </a:t>
          </a:r>
          <a:r>
            <a:rPr lang="en-US" sz="1100" u="sng">
              <a:solidFill>
                <a:schemeClr val="dk1"/>
              </a:solidFill>
              <a:latin typeface="+mn-lt"/>
              <a:ea typeface="+mn-ea"/>
              <a:cs typeface="+mn-cs"/>
              <a:hlinkClick xmlns:r="http://schemas.openxmlformats.org/officeDocument/2006/relationships" r:id=""/>
            </a:rPr>
            <a:t>www.autodesk.com/c-fact</a:t>
          </a:r>
          <a:r>
            <a:rPr lang="en-US" sz="1100">
              <a:solidFill>
                <a:schemeClr val="dk1"/>
              </a:solidFill>
              <a:latin typeface="+mn-lt"/>
              <a:ea typeface="+mn-ea"/>
              <a:cs typeface="+mn-cs"/>
            </a:rPr>
            <a:t>). We have aimed to keep the worked example simple to follow and easy to adopt.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latin typeface="Calibri" pitchFamily="34" charset="0"/>
          </a:endParaRPr>
        </a:p>
        <a:p>
          <a:r>
            <a:rPr lang="en-US" sz="1100">
              <a:solidFill>
                <a:schemeClr val="dk1"/>
              </a:solidFill>
              <a:latin typeface="+mn-lt"/>
              <a:ea typeface="+mn-ea"/>
              <a:cs typeface="+mn-cs"/>
            </a:rPr>
            <a:t>While you should feel free to adopt, adapt and further improve upon the tool, we would appreciate you keep us informed of your experience with the tool . We also welcome your comments, questions and suggestions for improvement. </a:t>
          </a:r>
        </a:p>
      </xdr:txBody>
    </xdr:sp>
    <xdr:clientData/>
  </xdr:twoCellAnchor>
  <xdr:twoCellAnchor editAs="oneCell">
    <xdr:from>
      <xdr:col>7</xdr:col>
      <xdr:colOff>107156</xdr:colOff>
      <xdr:row>4</xdr:row>
      <xdr:rowOff>142875</xdr:rowOff>
    </xdr:from>
    <xdr:to>
      <xdr:col>7</xdr:col>
      <xdr:colOff>1131094</xdr:colOff>
      <xdr:row>6</xdr:row>
      <xdr:rowOff>74955</xdr:rowOff>
    </xdr:to>
    <xdr:pic>
      <xdr:nvPicPr>
        <xdr:cNvPr id="1656840" name="licensebutton" descr="Creative Commons Licens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858750" y="2107406"/>
          <a:ext cx="1023938" cy="36070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1</xdr:row>
      <xdr:rowOff>161923</xdr:rowOff>
    </xdr:from>
    <xdr:to>
      <xdr:col>9</xdr:col>
      <xdr:colOff>295275</xdr:colOff>
      <xdr:row>211</xdr:row>
      <xdr:rowOff>66675</xdr:rowOff>
    </xdr:to>
    <xdr:sp macro="" textlink="">
      <xdr:nvSpPr>
        <xdr:cNvPr id="2" name="TextBox 1"/>
        <xdr:cNvSpPr txBox="1"/>
      </xdr:nvSpPr>
      <xdr:spPr>
        <a:xfrm>
          <a:off x="352425" y="352423"/>
          <a:ext cx="5429250" cy="399097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This work is licensed under the Creative Commons Attribution 3.0 Unported License. To view a copy of this license, visit http://creativecommons.org/licenses/by/3.0/ or send a letter to Creative Commons, 171 Second Street, Suite 300, San Francisco, California, 94105, USA.</a:t>
          </a:r>
        </a:p>
        <a:p>
          <a:endParaRPr lang="en-US" sz="1100"/>
        </a:p>
        <a:p>
          <a:endParaRPr lang="en-US" sz="1100"/>
        </a:p>
        <a:p>
          <a:r>
            <a:rPr lang="en-US" b="1" i="1"/>
            <a:t>License</a:t>
          </a:r>
          <a:endParaRPr lang="en-US" b="1"/>
        </a:p>
        <a:p>
          <a:r>
            <a:rPr lang="en-US"/>
            <a:t>THE WORK (AS DEFINED BELOW) IS PROVIDED UNDER THE TERMS OF THIS CREATIVE COMMONS PUBLIC LICENSE ("CCPL" OR "LICENSE"). THE WORK IS PROTECTED BY COPYRIGHT AND/OR OTHER APPLICABLE LAW. ANY USE OF THE WORK OTHER THAN AS AUTHORIZED UNDER THIS LICENSE OR COPYRIGHT LAW IS PROHIBITED.</a:t>
          </a:r>
        </a:p>
        <a:p>
          <a:r>
            <a:rPr lang="en-US"/>
            <a:t>BY EXERCISING ANY RIGHTS TO THE WORK PROVIDED HERE, YOU ACCEPT AND AGREE TO BE BOUND BY THE TERMS OF THIS LICENSE. TO THE EXTENT THIS LICENSE MAY BE CONSIDERED TO BE A CONTRACT, THE LICENSOR GRANTS YOU THE RIGHTS CONTAINED HERE IN CONSIDERATION OF YOUR ACCEPTANCE OF SUCH TERMS AND CONDITIONS.</a:t>
          </a:r>
        </a:p>
        <a:p>
          <a:r>
            <a:rPr lang="en-US" b="1"/>
            <a:t>1. Definitions</a:t>
          </a:r>
          <a:endParaRPr lang="en-US"/>
        </a:p>
        <a:p>
          <a:r>
            <a:rPr lang="en-US" b="1"/>
            <a:t>"Adaptation"</a:t>
          </a:r>
          <a:r>
            <a:rPr lang="en-US"/>
            <a:t> means a work based upon the Work, or upon the Work and other pre-existing works, such as a translation, adaptation, derivative work, arrangement of music or other alterations of a literary or artistic work, or phonogram or performance and includes cinematographic adaptations or any other form in which the Work may be recast, transformed, or adapted including in any form recognizably derived from the original, except that a work that constitutes a Collection will not be considered an Adaptation for the purpose of this License. For the avoidance of doubt, where the Work is a musical work, performance or phonogram, the synchronization of the Work in timed-relation with a moving image ("synching") will be considered an Adaptation for the purpose of this License.</a:t>
          </a:r>
        </a:p>
        <a:p>
          <a:r>
            <a:rPr lang="en-US" b="1"/>
            <a:t>"Collection"</a:t>
          </a:r>
          <a:r>
            <a:rPr lang="en-US"/>
            <a:t> means a collection of literary or artistic works, such as encyclopedias and anthologies, or performances, phonograms or broadcasts, or other works or subject matter other than works listed in Section 1(f) below, which, by reason of the selection and arrangement of their contents, constitute intellectual creations, in which the Work is included in its entirety in unmodified form along with one or more other contributions, each constituting separate and independent works in themselves, which together are assembled into a collective whole. A work that constitutes a Collection will not be considered an Adaptation (as defined above) for the purposes of this License.</a:t>
          </a:r>
        </a:p>
        <a:p>
          <a:r>
            <a:rPr lang="en-US" b="1"/>
            <a:t>"Distribute"</a:t>
          </a:r>
          <a:r>
            <a:rPr lang="en-US"/>
            <a:t> means to make available to the public the original and copies of the Work or Adaptation, as appropriate, through sale or other transfer of ownership.</a:t>
          </a:r>
        </a:p>
        <a:p>
          <a:r>
            <a:rPr lang="en-US" b="1"/>
            <a:t>"Licensor"</a:t>
          </a:r>
          <a:r>
            <a:rPr lang="en-US"/>
            <a:t> means the individual, individuals, entity or entities that offer(s) the Work under the terms of this License.</a:t>
          </a:r>
        </a:p>
        <a:p>
          <a:r>
            <a:rPr lang="en-US" b="1"/>
            <a:t>"Original Author"</a:t>
          </a:r>
          <a:r>
            <a:rPr lang="en-US"/>
            <a:t> means, in the case of a literary or artistic work, the individual, individuals, entity or entities who created the Work or if no individual or entity can be identified, the publisher; and in addition (i) in the case of a performance the actors, singers, musicians, dancers, and other persons who act, sing, deliver, declaim, play in, interpret or otherwise perform literary or artistic works or expressions of folklore; (ii) in the case of a phonogram the producer being the person or legal entity who first fixes the sounds of a performance or other sounds; and, (iii) in the case of broadcasts, the organization that transmits the broadcast.</a:t>
          </a:r>
        </a:p>
        <a:p>
          <a:r>
            <a:rPr lang="en-US" b="1"/>
            <a:t>"Work"</a:t>
          </a:r>
          <a:r>
            <a:rPr lang="en-US"/>
            <a:t> means the literary and/or artistic work offered under the terms of this License including without limitation any production in the literary, scientific and artistic domain, whatever may be the mode or form of its expression including digital form, such as a book, pamphlet and other writing; a lecture, address, sermon or other work of the same nature; a dramatic or dramatico-musical work; a choreographic work or entertainment in dumb show; a musical composition with or without words; a cinematographic work to which are assimilated works expressed by a process analogous to cinematography; a work of drawing, painting, architecture, sculpture, engraving or lithography; a photographic work to which are assimilated works expressed by a process analogous to photography; a work of applied art; an illustration, map, plan, sketch or three-dimensional work relative to geography, topography, architecture or science; a performance; a broadcast; a phonogram; a compilation of data to the extent it is protected as a copyrightable work; or a work performed by a variety or circus performer to the extent it is not otherwise considered a literary or artistic work.</a:t>
          </a:r>
        </a:p>
        <a:p>
          <a:r>
            <a:rPr lang="en-US" b="1"/>
            <a:t>"You"</a:t>
          </a:r>
          <a:r>
            <a:rPr lang="en-US"/>
            <a:t> means an individual or entity exercising rights under this License who has not previously violated the terms of this License with respect to the Work, or who has received express permission from the Licensor to exercise rights under this License despite a previous violation.</a:t>
          </a:r>
        </a:p>
        <a:p>
          <a:r>
            <a:rPr lang="en-US" b="1"/>
            <a:t>"Publicly Perform"</a:t>
          </a:r>
          <a:r>
            <a:rPr lang="en-US"/>
            <a:t> means to perform public recitations of the Work and to communicate to the public those public recitations, by any means or process, including by wire or wireless means or public digital performances; to make available to the public Works in such a way that members of the public may access these Works from a place and at a place individually chosen by them; to perform the Work to the public by any means or process and the communication to the public of the performances of the Work, including by public digital performance; to broadcast and rebroadcast the Work by any means including signs, sounds or images.</a:t>
          </a:r>
        </a:p>
        <a:p>
          <a:r>
            <a:rPr lang="en-US" b="1"/>
            <a:t>"Reproduce"</a:t>
          </a:r>
          <a:r>
            <a:rPr lang="en-US"/>
            <a:t> means to make copies of the Work by any means including without limitation by sound or visual recordings and the right of fixation and reproducing fixations of the Work, including storage of a protected performance or phonogram in digital form or other electronic medium.</a:t>
          </a:r>
        </a:p>
        <a:p>
          <a:r>
            <a:rPr lang="en-US" b="1"/>
            <a:t>2. Fair Dealing Rights.</a:t>
          </a:r>
          <a:r>
            <a:rPr lang="en-US"/>
            <a:t> Nothing in this License is intended to reduce, limit, or restrict any uses free from copyright or rights arising from limitations or exceptions that are provided for in connection with the copyright protection under copyright law or other applicable laws.</a:t>
          </a:r>
        </a:p>
        <a:p>
          <a:r>
            <a:rPr lang="en-US" b="1"/>
            <a:t>3. License Grant.</a:t>
          </a:r>
          <a:r>
            <a:rPr lang="en-US"/>
            <a:t> Subject to the terms and conditions of this License, Licensor hereby grants You a worldwide, royalty-free, non-exclusive, perpetual (for the duration of the applicable copyright) license to exercise the rights in the Work as stated below:</a:t>
          </a:r>
        </a:p>
        <a:p>
          <a:r>
            <a:rPr lang="en-US"/>
            <a:t>to Reproduce the Work, to incorporate the Work into one or more Collections, and to Reproduce the Work as incorporated in the Collections;</a:t>
          </a:r>
        </a:p>
        <a:p>
          <a:r>
            <a:rPr lang="en-US"/>
            <a:t>to create and Reproduce Adaptations provided that any such Adaptation, including any translation in any medium, takes reasonable steps to clearly label, demarcate or otherwise identify that changes were made to the original Work. For example, a translation could be marked "The original work was translated from English to Spanish," or a modification could indicate "The original work has been modified.";</a:t>
          </a:r>
        </a:p>
        <a:p>
          <a:r>
            <a:rPr lang="en-US"/>
            <a:t>to Distribute and Publicly Perform the Work including as incorporated in Collections; and,</a:t>
          </a:r>
        </a:p>
        <a:p>
          <a:r>
            <a:rPr lang="en-US"/>
            <a:t>to Distribute and Publicly Perform Adaptations.</a:t>
          </a:r>
        </a:p>
        <a:p>
          <a:r>
            <a:rPr lang="en-US"/>
            <a:t>For the avoidance of doubt:</a:t>
          </a:r>
        </a:p>
        <a:p>
          <a:pPr lvl="1"/>
          <a:r>
            <a:rPr lang="en-US" b="1"/>
            <a:t>Non-waivable Compulsory License Schemes</a:t>
          </a:r>
          <a:r>
            <a:rPr lang="en-US"/>
            <a:t>. In those jurisdictions in which the right to collect royalties through any statutory or compulsory licensing scheme cannot be waived, the Licensor reserves the exclusive right to collect such royalties for any exercise by You of the rights granted under this License;</a:t>
          </a:r>
        </a:p>
        <a:p>
          <a:pPr lvl="1"/>
          <a:r>
            <a:rPr lang="en-US" b="1"/>
            <a:t>Waivable Compulsory License Schemes</a:t>
          </a:r>
          <a:r>
            <a:rPr lang="en-US"/>
            <a:t>. In those jurisdictions in which the right to collect royalties through any statutory or compulsory licensing scheme can be waived, the Licensor waives the exclusive right to collect such royalties for any exercise by You of the rights granted under this License; and,</a:t>
          </a:r>
        </a:p>
        <a:p>
          <a:pPr lvl="1"/>
          <a:r>
            <a:rPr lang="en-US" b="1"/>
            <a:t>Voluntary License Schemes</a:t>
          </a:r>
          <a:r>
            <a:rPr lang="en-US"/>
            <a:t>. The Licensor waives the right to collect royalties, whether individually or, in the event that the Licensor is a member of a collecting society that administers voluntary licensing schemes, via that society, from any exercise by You of the rights granted under this License.</a:t>
          </a:r>
        </a:p>
        <a:p>
          <a:r>
            <a:rPr lang="en-US"/>
            <a:t>The above rights may be exercised in all media and formats whether now known or hereafter devised. The above rights include the right to make such modifications as are technically necessary to exercise the rights in other media and formats. Subject to Section 8(f), all rights not expressly granted by Licensor are hereby reserved.</a:t>
          </a:r>
        </a:p>
        <a:p>
          <a:r>
            <a:rPr lang="en-US" b="1"/>
            <a:t>4. Restrictions.</a:t>
          </a:r>
          <a:r>
            <a:rPr lang="en-US"/>
            <a:t> The license granted in Section 3 above is expressly made subject to and limited by the following restrictions:</a:t>
          </a:r>
        </a:p>
        <a:p>
          <a:r>
            <a:rPr lang="en-US"/>
            <a:t>You may Distribute or Publicly Perform the Work only under the terms of this License. You must include a copy of, or the Uniform Resource Identifier (URI) for, this License with every copy of the Work You Distribute or Publicly Perform. You may not offer or impose any terms on the Work that restrict the terms of this License or the ability of the recipient of the Work to exercise the rights granted to that recipient under the terms of the License. You may not sublicense the Work. You must keep intact all notices that refer to this License and to the disclaimer of warranties with every copy of the Work You Distribute or Publicly Perform. When You Distribute or Publicly Perform the Work, You may not impose any effective technological measures on the Work that restrict the ability of a recipient of the Work from You to exercise the rights granted to that recipient under the terms of the License. This Section 4(a) applies to the Work as incorporated in a Collection, but this does not require the Collection apart from the Work itself to be made subject to the terms of this License. If You create a Collection, upon notice from any Licensor You must, to the extent practicable, remove from the Collection any credit as required by Section 4(b), as requested. If You create an Adaptation, upon notice from any Licensor You must, to the extent practicable, remove from the Adaptation any credit as required by Section 4(b), as requested.</a:t>
          </a:r>
        </a:p>
        <a:p>
          <a:r>
            <a:rPr lang="en-US"/>
            <a:t>If You Distribute, or Publicly Perform the Work or any Adaptations or Collections, You must, unless a request has been made pursuant to Section 4(a), keep intact all copyright notices for the Work and provide, reasonable to the medium or means You are utilizing: (i) the name of the Original Author (or pseudonym, if applicable) if supplied, and/or if the Original Author and/or Licensor designate another party or parties (e.g., a sponsor institute, publishing entity, journal) for attribution ("Attribution Parties") in Licensor's copyright notice, terms of service or by other reasonable means, the name of such party or parties; (ii) the title of the Work if supplied; (iii) to the extent reasonably practicable, the URI, if any, that Licensor specifies to be associated with the Work, unless such URI does not refer to the copyright notice or licensing information for the Work; and (iv) , consistent with Section 3(b), in the case of an Adaptation, a credit identifying the use of the Work in the Adaptation (e.g., "French translation of the Work by Original Author," or "Screenplay based on original Work by Original Author"). The credit required by this Section 4 (b) may be implemented in any reasonable manner; provided, however, that in the case of a Adaptation or Collection, at a minimum such credit will appear, if a credit for all contributing authors of the Adaptation or Collection appears, then as part of these credits and in a manner at least as prominent as the credits for the other contributing authors. For the avoidance of doubt, You may only use the credit required by this Section for the purpose of attribution in the manner set out above and, by exercising Your rights under this License, You may not implicitly or explicitly assert or imply any connection with, sponsorship or endorsement by the Original Author, Licensor and/or Attribution Parties, as appropriate, of You or Your use of the Work, without the separate, express prior written permission of the Original Author, Licensor and/or Attribution Parties.</a:t>
          </a:r>
        </a:p>
        <a:p>
          <a:r>
            <a:rPr lang="en-US"/>
            <a:t>Except as otherwise agreed in writing by the Licensor or as may be otherwise permitted by applicable law, if You Reproduce, Distribute or Publicly Perform the Work either by itself or as part of any Adaptations or Collections, You must not distort, mutilate, modify or take other derogatory action in relation to the Work which would be prejudicial to the Original Author's honor or reputation. Licensor agrees that in those jurisdictions (e.g. Japan), in which any exercise of the right granted in Section 3(b) of this License (the right to make Adaptations) would be deemed to be a distortion, mutilation, modification or other derogatory action prejudicial to the Original Author's honor and reputation, the Licensor will waive or not assert, as appropriate, this Section, to the fullest extent permitted by the applicable national law, to enable You to reasonably exercise Your right under Section 3(b) of this License (right to make Adaptations) but not otherwise.</a:t>
          </a:r>
        </a:p>
        <a:p>
          <a:r>
            <a:rPr lang="en-US" b="1"/>
            <a:t>5. Representations, Warranties and Disclaimer</a:t>
          </a:r>
          <a:endParaRPr lang="en-US"/>
        </a:p>
        <a:p>
          <a:r>
            <a:rPr lang="en-US"/>
            <a:t>UNLESS OTHERWISE MUTUALLY AGREED TO BY THE PARTIES IN WRITING, LICENSOR OFFERS THE WORK AS-IS AND MAKES NO REPRESENTATIONS OR WARRANTIES OF ANY KIND CONCERNING THE WORK, EXPRESS, IMPLIED, STATUTORY OR OTHERWISE, INCLUDING, WITHOUT LIMITATION, WARRANTIES OF TITLE, MERCHANTIBILITY, FITNESS FOR A PARTICULAR PURPOSE, NONINFRINGEMENT, OR THE ABSENCE OF LATENT OR OTHER DEFECTS, ACCURACY, OR THE PRESENCE OF ABSENCE OF ERRORS, WHETHER OR NOT DISCOVERABLE. SOME JURISDICTIONS DO NOT ALLOW THE EXCLUSION OF IMPLIED WARRANTIES, SO SUCH EXCLUSION MAY NOT APPLY TO YOU.</a:t>
          </a:r>
        </a:p>
        <a:p>
          <a:r>
            <a:rPr lang="en-US" b="1"/>
            <a:t>6. Limitation on Liability.</a:t>
          </a:r>
          <a:r>
            <a:rPr lang="en-US"/>
            <a:t> EXCEPT TO THE EXTENT REQUIRED BY APPLICABLE LAW, IN NO EVENT WILL LICENSOR BE LIABLE TO YOU ON ANY LEGAL THEORY FOR ANY SPECIAL, INCIDENTAL, CONSEQUENTIAL, PUNITIVE OR EXEMPLARY DAMAGES ARISING OUT OF THIS LICENSE OR THE USE OF THE WORK, EVEN IF LICENSOR HAS BEEN ADVISED OF THE POSSIBILITY OF SUCH DAMAGES.</a:t>
          </a:r>
        </a:p>
        <a:p>
          <a:r>
            <a:rPr lang="en-US" b="1"/>
            <a:t>7. Termination</a:t>
          </a:r>
          <a:endParaRPr lang="en-US"/>
        </a:p>
        <a:p>
          <a:r>
            <a:rPr lang="en-US"/>
            <a:t>This License and the rights granted hereunder will terminate automatically upon any breach by You of the terms of this License. Individuals or entities who have received Adaptations or Collections from You under this License, however, will not have their licenses terminated provided such individuals or entities remain in full compliance with those licenses. Sections 1, 2, 5, 6, 7, and 8 will survive any termination of this License.</a:t>
          </a:r>
        </a:p>
        <a:p>
          <a:r>
            <a:rPr lang="en-US"/>
            <a:t>Subject to the above terms and conditions, the license granted here is perpetual (for the duration of the applicable copyright in the Work). Notwithstanding the above, Licensor reserves the right to release the Work under different license terms or to stop distributing the Work at any time; provided, however that any such election will not serve to withdraw this License (or any other license that has been, or is required to be, granted under the terms of this License), and this License will continue in full force and effect unless terminated as stated above.</a:t>
          </a:r>
        </a:p>
        <a:p>
          <a:r>
            <a:rPr lang="en-US" b="1"/>
            <a:t>8. Miscellaneous</a:t>
          </a:r>
          <a:endParaRPr lang="en-US"/>
        </a:p>
        <a:p>
          <a:r>
            <a:rPr lang="en-US"/>
            <a:t>Each time You Distribute or Publicly Perform the Work or a Collection, the Licensor offers to the recipient a license to the Work on the same terms and conditions as the license granted to You under this License.</a:t>
          </a:r>
        </a:p>
        <a:p>
          <a:r>
            <a:rPr lang="en-US"/>
            <a:t>Each time You Distribute or Publicly Perform an Adaptation, Licensor offers to the recipient a license to the original Work on the same terms and conditions as the license granted to You under this License.</a:t>
          </a:r>
        </a:p>
        <a:p>
          <a:r>
            <a:rPr lang="en-US"/>
            <a:t>If any provision of this License is invalid or unenforceable under applicable law, it shall not affect the validity or enforceability of the remainder of the terms of this License, and without further action by the parties to this agreement, such provision shall be reformed to the minimum extent necessary to make such provision valid and enforceable.</a:t>
          </a:r>
        </a:p>
        <a:p>
          <a:r>
            <a:rPr lang="en-US"/>
            <a:t>No term or provision of this License shall be deemed waived and no breach consented to unless such waiver or consent shall be in writing and signed by the party to be charged with such waiver or consent.</a:t>
          </a:r>
        </a:p>
        <a:p>
          <a:r>
            <a:rPr lang="en-US"/>
            <a:t>This License constitutes the entire agreement between the parties with respect to the Work licensed here. There are no understandings, agreements or representations with respect to the Work not specified here. Licensor shall not be bound by any additional provisions that may appear in any communication from You. This License may not be modified without the mutual written agreement of the Licensor and You.</a:t>
          </a:r>
        </a:p>
        <a:p>
          <a:r>
            <a:rPr lang="en-US"/>
            <a:t>The rights granted under, and the subject matter referenced, in this License were drafted utilizing the terminology of the Berne Convention for the Protection of Literary and Artistic Works (as amended on September 28, 1979), the Rome Convention of 1961, the WIPO Copyright Treaty of 1996, the WIPO Performances and Phonograms Treaty of 1996 and the Universal Copyright Convention (as revised on July 24, 1971). These rights and subject matter take effect in the relevant jurisdiction in which the License terms are sought to be enforced according to the corresponding provisions of the implementation of those treaty provisions in the applicable national law. If the standard suite of rights granted under applicable copyright law includes additional rights not granted under this License, such additional rights are deemed to be included in the License; this License is not intended to restrict the license of any rights under applicable law.</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BC71"/>
  <sheetViews>
    <sheetView tabSelected="1" zoomScale="80" zoomScaleNormal="80" zoomScalePageLayoutView="80" workbookViewId="0"/>
  </sheetViews>
  <sheetFormatPr baseColWidth="10" defaultColWidth="9.1640625" defaultRowHeight="14" x14ac:dyDescent="0"/>
  <cols>
    <col min="1" max="1" width="67.83203125" style="2" customWidth="1"/>
    <col min="2" max="2" width="23.5" style="1" customWidth="1"/>
    <col min="3" max="3" width="28.5" style="2" customWidth="1"/>
    <col min="4" max="4" width="19.6640625" style="2" customWidth="1"/>
    <col min="5" max="5" width="16.1640625" style="2" customWidth="1"/>
    <col min="6" max="6" width="17.1640625" style="2" customWidth="1"/>
    <col min="7" max="7" width="18.5" style="2" customWidth="1"/>
    <col min="8" max="9" width="18" style="2" bestFit="1" customWidth="1"/>
    <col min="10" max="10" width="18.1640625" style="2" customWidth="1"/>
    <col min="11" max="29" width="17.5" style="2" customWidth="1"/>
    <col min="30" max="44" width="19.83203125" style="2" customWidth="1"/>
    <col min="45" max="45" width="17.1640625" style="2" customWidth="1"/>
    <col min="46" max="46" width="17.5" style="2" customWidth="1"/>
    <col min="47" max="54" width="9.1640625" style="2"/>
    <col min="55" max="55" width="12.6640625" style="2" customWidth="1"/>
    <col min="56" max="256" width="9.1640625" style="2"/>
    <col min="257" max="257" width="67.83203125" style="2" customWidth="1"/>
    <col min="258" max="258" width="17.5" style="2" customWidth="1"/>
    <col min="259" max="259" width="18.5" style="2" customWidth="1"/>
    <col min="260" max="260" width="19.6640625" style="2" customWidth="1"/>
    <col min="261" max="261" width="16.1640625" style="2" customWidth="1"/>
    <col min="262" max="262" width="17.1640625" style="2" customWidth="1"/>
    <col min="263" max="263" width="18.5" style="2" customWidth="1"/>
    <col min="264" max="265" width="18" style="2" bestFit="1" customWidth="1"/>
    <col min="266" max="266" width="18.1640625" style="2" customWidth="1"/>
    <col min="267" max="285" width="17.5" style="2" customWidth="1"/>
    <col min="286" max="300" width="19.83203125" style="2" customWidth="1"/>
    <col min="301" max="301" width="12" style="2" customWidth="1"/>
    <col min="302" max="512" width="9.1640625" style="2"/>
    <col min="513" max="513" width="67.83203125" style="2" customWidth="1"/>
    <col min="514" max="514" width="17.5" style="2" customWidth="1"/>
    <col min="515" max="515" width="18.5" style="2" customWidth="1"/>
    <col min="516" max="516" width="19.6640625" style="2" customWidth="1"/>
    <col min="517" max="517" width="16.1640625" style="2" customWidth="1"/>
    <col min="518" max="518" width="17.1640625" style="2" customWidth="1"/>
    <col min="519" max="519" width="18.5" style="2" customWidth="1"/>
    <col min="520" max="521" width="18" style="2" bestFit="1" customWidth="1"/>
    <col min="522" max="522" width="18.1640625" style="2" customWidth="1"/>
    <col min="523" max="541" width="17.5" style="2" customWidth="1"/>
    <col min="542" max="556" width="19.83203125" style="2" customWidth="1"/>
    <col min="557" max="557" width="12" style="2" customWidth="1"/>
    <col min="558" max="768" width="9.1640625" style="2"/>
    <col min="769" max="769" width="67.83203125" style="2" customWidth="1"/>
    <col min="770" max="770" width="17.5" style="2" customWidth="1"/>
    <col min="771" max="771" width="18.5" style="2" customWidth="1"/>
    <col min="772" max="772" width="19.6640625" style="2" customWidth="1"/>
    <col min="773" max="773" width="16.1640625" style="2" customWidth="1"/>
    <col min="774" max="774" width="17.1640625" style="2" customWidth="1"/>
    <col min="775" max="775" width="18.5" style="2" customWidth="1"/>
    <col min="776" max="777" width="18" style="2" bestFit="1" customWidth="1"/>
    <col min="778" max="778" width="18.1640625" style="2" customWidth="1"/>
    <col min="779" max="797" width="17.5" style="2" customWidth="1"/>
    <col min="798" max="812" width="19.83203125" style="2" customWidth="1"/>
    <col min="813" max="813" width="12" style="2" customWidth="1"/>
    <col min="814" max="1024" width="9.1640625" style="2"/>
    <col min="1025" max="1025" width="67.83203125" style="2" customWidth="1"/>
    <col min="1026" max="1026" width="17.5" style="2" customWidth="1"/>
    <col min="1027" max="1027" width="18.5" style="2" customWidth="1"/>
    <col min="1028" max="1028" width="19.6640625" style="2" customWidth="1"/>
    <col min="1029" max="1029" width="16.1640625" style="2" customWidth="1"/>
    <col min="1030" max="1030" width="17.1640625" style="2" customWidth="1"/>
    <col min="1031" max="1031" width="18.5" style="2" customWidth="1"/>
    <col min="1032" max="1033" width="18" style="2" bestFit="1" customWidth="1"/>
    <col min="1034" max="1034" width="18.1640625" style="2" customWidth="1"/>
    <col min="1035" max="1053" width="17.5" style="2" customWidth="1"/>
    <col min="1054" max="1068" width="19.83203125" style="2" customWidth="1"/>
    <col min="1069" max="1069" width="12" style="2" customWidth="1"/>
    <col min="1070" max="1280" width="9.1640625" style="2"/>
    <col min="1281" max="1281" width="67.83203125" style="2" customWidth="1"/>
    <col min="1282" max="1282" width="17.5" style="2" customWidth="1"/>
    <col min="1283" max="1283" width="18.5" style="2" customWidth="1"/>
    <col min="1284" max="1284" width="19.6640625" style="2" customWidth="1"/>
    <col min="1285" max="1285" width="16.1640625" style="2" customWidth="1"/>
    <col min="1286" max="1286" width="17.1640625" style="2" customWidth="1"/>
    <col min="1287" max="1287" width="18.5" style="2" customWidth="1"/>
    <col min="1288" max="1289" width="18" style="2" bestFit="1" customWidth="1"/>
    <col min="1290" max="1290" width="18.1640625" style="2" customWidth="1"/>
    <col min="1291" max="1309" width="17.5" style="2" customWidth="1"/>
    <col min="1310" max="1324" width="19.83203125" style="2" customWidth="1"/>
    <col min="1325" max="1325" width="12" style="2" customWidth="1"/>
    <col min="1326" max="1536" width="9.1640625" style="2"/>
    <col min="1537" max="1537" width="67.83203125" style="2" customWidth="1"/>
    <col min="1538" max="1538" width="17.5" style="2" customWidth="1"/>
    <col min="1539" max="1539" width="18.5" style="2" customWidth="1"/>
    <col min="1540" max="1540" width="19.6640625" style="2" customWidth="1"/>
    <col min="1541" max="1541" width="16.1640625" style="2" customWidth="1"/>
    <col min="1542" max="1542" width="17.1640625" style="2" customWidth="1"/>
    <col min="1543" max="1543" width="18.5" style="2" customWidth="1"/>
    <col min="1544" max="1545" width="18" style="2" bestFit="1" customWidth="1"/>
    <col min="1546" max="1546" width="18.1640625" style="2" customWidth="1"/>
    <col min="1547" max="1565" width="17.5" style="2" customWidth="1"/>
    <col min="1566" max="1580" width="19.83203125" style="2" customWidth="1"/>
    <col min="1581" max="1581" width="12" style="2" customWidth="1"/>
    <col min="1582" max="1792" width="9.1640625" style="2"/>
    <col min="1793" max="1793" width="67.83203125" style="2" customWidth="1"/>
    <col min="1794" max="1794" width="17.5" style="2" customWidth="1"/>
    <col min="1795" max="1795" width="18.5" style="2" customWidth="1"/>
    <col min="1796" max="1796" width="19.6640625" style="2" customWidth="1"/>
    <col min="1797" max="1797" width="16.1640625" style="2" customWidth="1"/>
    <col min="1798" max="1798" width="17.1640625" style="2" customWidth="1"/>
    <col min="1799" max="1799" width="18.5" style="2" customWidth="1"/>
    <col min="1800" max="1801" width="18" style="2" bestFit="1" customWidth="1"/>
    <col min="1802" max="1802" width="18.1640625" style="2" customWidth="1"/>
    <col min="1803" max="1821" width="17.5" style="2" customWidth="1"/>
    <col min="1822" max="1836" width="19.83203125" style="2" customWidth="1"/>
    <col min="1837" max="1837" width="12" style="2" customWidth="1"/>
    <col min="1838" max="2048" width="9.1640625" style="2"/>
    <col min="2049" max="2049" width="67.83203125" style="2" customWidth="1"/>
    <col min="2050" max="2050" width="17.5" style="2" customWidth="1"/>
    <col min="2051" max="2051" width="18.5" style="2" customWidth="1"/>
    <col min="2052" max="2052" width="19.6640625" style="2" customWidth="1"/>
    <col min="2053" max="2053" width="16.1640625" style="2" customWidth="1"/>
    <col min="2054" max="2054" width="17.1640625" style="2" customWidth="1"/>
    <col min="2055" max="2055" width="18.5" style="2" customWidth="1"/>
    <col min="2056" max="2057" width="18" style="2" bestFit="1" customWidth="1"/>
    <col min="2058" max="2058" width="18.1640625" style="2" customWidth="1"/>
    <col min="2059" max="2077" width="17.5" style="2" customWidth="1"/>
    <col min="2078" max="2092" width="19.83203125" style="2" customWidth="1"/>
    <col min="2093" max="2093" width="12" style="2" customWidth="1"/>
    <col min="2094" max="2304" width="9.1640625" style="2"/>
    <col min="2305" max="2305" width="67.83203125" style="2" customWidth="1"/>
    <col min="2306" max="2306" width="17.5" style="2" customWidth="1"/>
    <col min="2307" max="2307" width="18.5" style="2" customWidth="1"/>
    <col min="2308" max="2308" width="19.6640625" style="2" customWidth="1"/>
    <col min="2309" max="2309" width="16.1640625" style="2" customWidth="1"/>
    <col min="2310" max="2310" width="17.1640625" style="2" customWidth="1"/>
    <col min="2311" max="2311" width="18.5" style="2" customWidth="1"/>
    <col min="2312" max="2313" width="18" style="2" bestFit="1" customWidth="1"/>
    <col min="2314" max="2314" width="18.1640625" style="2" customWidth="1"/>
    <col min="2315" max="2333" width="17.5" style="2" customWidth="1"/>
    <col min="2334" max="2348" width="19.83203125" style="2" customWidth="1"/>
    <col min="2349" max="2349" width="12" style="2" customWidth="1"/>
    <col min="2350" max="2560" width="9.1640625" style="2"/>
    <col min="2561" max="2561" width="67.83203125" style="2" customWidth="1"/>
    <col min="2562" max="2562" width="17.5" style="2" customWidth="1"/>
    <col min="2563" max="2563" width="18.5" style="2" customWidth="1"/>
    <col min="2564" max="2564" width="19.6640625" style="2" customWidth="1"/>
    <col min="2565" max="2565" width="16.1640625" style="2" customWidth="1"/>
    <col min="2566" max="2566" width="17.1640625" style="2" customWidth="1"/>
    <col min="2567" max="2567" width="18.5" style="2" customWidth="1"/>
    <col min="2568" max="2569" width="18" style="2" bestFit="1" customWidth="1"/>
    <col min="2570" max="2570" width="18.1640625" style="2" customWidth="1"/>
    <col min="2571" max="2589" width="17.5" style="2" customWidth="1"/>
    <col min="2590" max="2604" width="19.83203125" style="2" customWidth="1"/>
    <col min="2605" max="2605" width="12" style="2" customWidth="1"/>
    <col min="2606" max="2816" width="9.1640625" style="2"/>
    <col min="2817" max="2817" width="67.83203125" style="2" customWidth="1"/>
    <col min="2818" max="2818" width="17.5" style="2" customWidth="1"/>
    <col min="2819" max="2819" width="18.5" style="2" customWidth="1"/>
    <col min="2820" max="2820" width="19.6640625" style="2" customWidth="1"/>
    <col min="2821" max="2821" width="16.1640625" style="2" customWidth="1"/>
    <col min="2822" max="2822" width="17.1640625" style="2" customWidth="1"/>
    <col min="2823" max="2823" width="18.5" style="2" customWidth="1"/>
    <col min="2824" max="2825" width="18" style="2" bestFit="1" customWidth="1"/>
    <col min="2826" max="2826" width="18.1640625" style="2" customWidth="1"/>
    <col min="2827" max="2845" width="17.5" style="2" customWidth="1"/>
    <col min="2846" max="2860" width="19.83203125" style="2" customWidth="1"/>
    <col min="2861" max="2861" width="12" style="2" customWidth="1"/>
    <col min="2862" max="3072" width="9.1640625" style="2"/>
    <col min="3073" max="3073" width="67.83203125" style="2" customWidth="1"/>
    <col min="3074" max="3074" width="17.5" style="2" customWidth="1"/>
    <col min="3075" max="3075" width="18.5" style="2" customWidth="1"/>
    <col min="3076" max="3076" width="19.6640625" style="2" customWidth="1"/>
    <col min="3077" max="3077" width="16.1640625" style="2" customWidth="1"/>
    <col min="3078" max="3078" width="17.1640625" style="2" customWidth="1"/>
    <col min="3079" max="3079" width="18.5" style="2" customWidth="1"/>
    <col min="3080" max="3081" width="18" style="2" bestFit="1" customWidth="1"/>
    <col min="3082" max="3082" width="18.1640625" style="2" customWidth="1"/>
    <col min="3083" max="3101" width="17.5" style="2" customWidth="1"/>
    <col min="3102" max="3116" width="19.83203125" style="2" customWidth="1"/>
    <col min="3117" max="3117" width="12" style="2" customWidth="1"/>
    <col min="3118" max="3328" width="9.1640625" style="2"/>
    <col min="3329" max="3329" width="67.83203125" style="2" customWidth="1"/>
    <col min="3330" max="3330" width="17.5" style="2" customWidth="1"/>
    <col min="3331" max="3331" width="18.5" style="2" customWidth="1"/>
    <col min="3332" max="3332" width="19.6640625" style="2" customWidth="1"/>
    <col min="3333" max="3333" width="16.1640625" style="2" customWidth="1"/>
    <col min="3334" max="3334" width="17.1640625" style="2" customWidth="1"/>
    <col min="3335" max="3335" width="18.5" style="2" customWidth="1"/>
    <col min="3336" max="3337" width="18" style="2" bestFit="1" customWidth="1"/>
    <col min="3338" max="3338" width="18.1640625" style="2" customWidth="1"/>
    <col min="3339" max="3357" width="17.5" style="2" customWidth="1"/>
    <col min="3358" max="3372" width="19.83203125" style="2" customWidth="1"/>
    <col min="3373" max="3373" width="12" style="2" customWidth="1"/>
    <col min="3374" max="3584" width="9.1640625" style="2"/>
    <col min="3585" max="3585" width="67.83203125" style="2" customWidth="1"/>
    <col min="3586" max="3586" width="17.5" style="2" customWidth="1"/>
    <col min="3587" max="3587" width="18.5" style="2" customWidth="1"/>
    <col min="3588" max="3588" width="19.6640625" style="2" customWidth="1"/>
    <col min="3589" max="3589" width="16.1640625" style="2" customWidth="1"/>
    <col min="3590" max="3590" width="17.1640625" style="2" customWidth="1"/>
    <col min="3591" max="3591" width="18.5" style="2" customWidth="1"/>
    <col min="3592" max="3593" width="18" style="2" bestFit="1" customWidth="1"/>
    <col min="3594" max="3594" width="18.1640625" style="2" customWidth="1"/>
    <col min="3595" max="3613" width="17.5" style="2" customWidth="1"/>
    <col min="3614" max="3628" width="19.83203125" style="2" customWidth="1"/>
    <col min="3629" max="3629" width="12" style="2" customWidth="1"/>
    <col min="3630" max="3840" width="9.1640625" style="2"/>
    <col min="3841" max="3841" width="67.83203125" style="2" customWidth="1"/>
    <col min="3842" max="3842" width="17.5" style="2" customWidth="1"/>
    <col min="3843" max="3843" width="18.5" style="2" customWidth="1"/>
    <col min="3844" max="3844" width="19.6640625" style="2" customWidth="1"/>
    <col min="3845" max="3845" width="16.1640625" style="2" customWidth="1"/>
    <col min="3846" max="3846" width="17.1640625" style="2" customWidth="1"/>
    <col min="3847" max="3847" width="18.5" style="2" customWidth="1"/>
    <col min="3848" max="3849" width="18" style="2" bestFit="1" customWidth="1"/>
    <col min="3850" max="3850" width="18.1640625" style="2" customWidth="1"/>
    <col min="3851" max="3869" width="17.5" style="2" customWidth="1"/>
    <col min="3870" max="3884" width="19.83203125" style="2" customWidth="1"/>
    <col min="3885" max="3885" width="12" style="2" customWidth="1"/>
    <col min="3886" max="4096" width="9.1640625" style="2"/>
    <col min="4097" max="4097" width="67.83203125" style="2" customWidth="1"/>
    <col min="4098" max="4098" width="17.5" style="2" customWidth="1"/>
    <col min="4099" max="4099" width="18.5" style="2" customWidth="1"/>
    <col min="4100" max="4100" width="19.6640625" style="2" customWidth="1"/>
    <col min="4101" max="4101" width="16.1640625" style="2" customWidth="1"/>
    <col min="4102" max="4102" width="17.1640625" style="2" customWidth="1"/>
    <col min="4103" max="4103" width="18.5" style="2" customWidth="1"/>
    <col min="4104" max="4105" width="18" style="2" bestFit="1" customWidth="1"/>
    <col min="4106" max="4106" width="18.1640625" style="2" customWidth="1"/>
    <col min="4107" max="4125" width="17.5" style="2" customWidth="1"/>
    <col min="4126" max="4140" width="19.83203125" style="2" customWidth="1"/>
    <col min="4141" max="4141" width="12" style="2" customWidth="1"/>
    <col min="4142" max="4352" width="9.1640625" style="2"/>
    <col min="4353" max="4353" width="67.83203125" style="2" customWidth="1"/>
    <col min="4354" max="4354" width="17.5" style="2" customWidth="1"/>
    <col min="4355" max="4355" width="18.5" style="2" customWidth="1"/>
    <col min="4356" max="4356" width="19.6640625" style="2" customWidth="1"/>
    <col min="4357" max="4357" width="16.1640625" style="2" customWidth="1"/>
    <col min="4358" max="4358" width="17.1640625" style="2" customWidth="1"/>
    <col min="4359" max="4359" width="18.5" style="2" customWidth="1"/>
    <col min="4360" max="4361" width="18" style="2" bestFit="1" customWidth="1"/>
    <col min="4362" max="4362" width="18.1640625" style="2" customWidth="1"/>
    <col min="4363" max="4381" width="17.5" style="2" customWidth="1"/>
    <col min="4382" max="4396" width="19.83203125" style="2" customWidth="1"/>
    <col min="4397" max="4397" width="12" style="2" customWidth="1"/>
    <col min="4398" max="4608" width="9.1640625" style="2"/>
    <col min="4609" max="4609" width="67.83203125" style="2" customWidth="1"/>
    <col min="4610" max="4610" width="17.5" style="2" customWidth="1"/>
    <col min="4611" max="4611" width="18.5" style="2" customWidth="1"/>
    <col min="4612" max="4612" width="19.6640625" style="2" customWidth="1"/>
    <col min="4613" max="4613" width="16.1640625" style="2" customWidth="1"/>
    <col min="4614" max="4614" width="17.1640625" style="2" customWidth="1"/>
    <col min="4615" max="4615" width="18.5" style="2" customWidth="1"/>
    <col min="4616" max="4617" width="18" style="2" bestFit="1" customWidth="1"/>
    <col min="4618" max="4618" width="18.1640625" style="2" customWidth="1"/>
    <col min="4619" max="4637" width="17.5" style="2" customWidth="1"/>
    <col min="4638" max="4652" width="19.83203125" style="2" customWidth="1"/>
    <col min="4653" max="4653" width="12" style="2" customWidth="1"/>
    <col min="4654" max="4864" width="9.1640625" style="2"/>
    <col min="4865" max="4865" width="67.83203125" style="2" customWidth="1"/>
    <col min="4866" max="4866" width="17.5" style="2" customWidth="1"/>
    <col min="4867" max="4867" width="18.5" style="2" customWidth="1"/>
    <col min="4868" max="4868" width="19.6640625" style="2" customWidth="1"/>
    <col min="4869" max="4869" width="16.1640625" style="2" customWidth="1"/>
    <col min="4870" max="4870" width="17.1640625" style="2" customWidth="1"/>
    <col min="4871" max="4871" width="18.5" style="2" customWidth="1"/>
    <col min="4872" max="4873" width="18" style="2" bestFit="1" customWidth="1"/>
    <col min="4874" max="4874" width="18.1640625" style="2" customWidth="1"/>
    <col min="4875" max="4893" width="17.5" style="2" customWidth="1"/>
    <col min="4894" max="4908" width="19.83203125" style="2" customWidth="1"/>
    <col min="4909" max="4909" width="12" style="2" customWidth="1"/>
    <col min="4910" max="5120" width="9.1640625" style="2"/>
    <col min="5121" max="5121" width="67.83203125" style="2" customWidth="1"/>
    <col min="5122" max="5122" width="17.5" style="2" customWidth="1"/>
    <col min="5123" max="5123" width="18.5" style="2" customWidth="1"/>
    <col min="5124" max="5124" width="19.6640625" style="2" customWidth="1"/>
    <col min="5125" max="5125" width="16.1640625" style="2" customWidth="1"/>
    <col min="5126" max="5126" width="17.1640625" style="2" customWidth="1"/>
    <col min="5127" max="5127" width="18.5" style="2" customWidth="1"/>
    <col min="5128" max="5129" width="18" style="2" bestFit="1" customWidth="1"/>
    <col min="5130" max="5130" width="18.1640625" style="2" customWidth="1"/>
    <col min="5131" max="5149" width="17.5" style="2" customWidth="1"/>
    <col min="5150" max="5164" width="19.83203125" style="2" customWidth="1"/>
    <col min="5165" max="5165" width="12" style="2" customWidth="1"/>
    <col min="5166" max="5376" width="9.1640625" style="2"/>
    <col min="5377" max="5377" width="67.83203125" style="2" customWidth="1"/>
    <col min="5378" max="5378" width="17.5" style="2" customWidth="1"/>
    <col min="5379" max="5379" width="18.5" style="2" customWidth="1"/>
    <col min="5380" max="5380" width="19.6640625" style="2" customWidth="1"/>
    <col min="5381" max="5381" width="16.1640625" style="2" customWidth="1"/>
    <col min="5382" max="5382" width="17.1640625" style="2" customWidth="1"/>
    <col min="5383" max="5383" width="18.5" style="2" customWidth="1"/>
    <col min="5384" max="5385" width="18" style="2" bestFit="1" customWidth="1"/>
    <col min="5386" max="5386" width="18.1640625" style="2" customWidth="1"/>
    <col min="5387" max="5405" width="17.5" style="2" customWidth="1"/>
    <col min="5406" max="5420" width="19.83203125" style="2" customWidth="1"/>
    <col min="5421" max="5421" width="12" style="2" customWidth="1"/>
    <col min="5422" max="5632" width="9.1640625" style="2"/>
    <col min="5633" max="5633" width="67.83203125" style="2" customWidth="1"/>
    <col min="5634" max="5634" width="17.5" style="2" customWidth="1"/>
    <col min="5635" max="5635" width="18.5" style="2" customWidth="1"/>
    <col min="5636" max="5636" width="19.6640625" style="2" customWidth="1"/>
    <col min="5637" max="5637" width="16.1640625" style="2" customWidth="1"/>
    <col min="5638" max="5638" width="17.1640625" style="2" customWidth="1"/>
    <col min="5639" max="5639" width="18.5" style="2" customWidth="1"/>
    <col min="5640" max="5641" width="18" style="2" bestFit="1" customWidth="1"/>
    <col min="5642" max="5642" width="18.1640625" style="2" customWidth="1"/>
    <col min="5643" max="5661" width="17.5" style="2" customWidth="1"/>
    <col min="5662" max="5676" width="19.83203125" style="2" customWidth="1"/>
    <col min="5677" max="5677" width="12" style="2" customWidth="1"/>
    <col min="5678" max="5888" width="9.1640625" style="2"/>
    <col min="5889" max="5889" width="67.83203125" style="2" customWidth="1"/>
    <col min="5890" max="5890" width="17.5" style="2" customWidth="1"/>
    <col min="5891" max="5891" width="18.5" style="2" customWidth="1"/>
    <col min="5892" max="5892" width="19.6640625" style="2" customWidth="1"/>
    <col min="5893" max="5893" width="16.1640625" style="2" customWidth="1"/>
    <col min="5894" max="5894" width="17.1640625" style="2" customWidth="1"/>
    <col min="5895" max="5895" width="18.5" style="2" customWidth="1"/>
    <col min="5896" max="5897" width="18" style="2" bestFit="1" customWidth="1"/>
    <col min="5898" max="5898" width="18.1640625" style="2" customWidth="1"/>
    <col min="5899" max="5917" width="17.5" style="2" customWidth="1"/>
    <col min="5918" max="5932" width="19.83203125" style="2" customWidth="1"/>
    <col min="5933" max="5933" width="12" style="2" customWidth="1"/>
    <col min="5934" max="6144" width="9.1640625" style="2"/>
    <col min="6145" max="6145" width="67.83203125" style="2" customWidth="1"/>
    <col min="6146" max="6146" width="17.5" style="2" customWidth="1"/>
    <col min="6147" max="6147" width="18.5" style="2" customWidth="1"/>
    <col min="6148" max="6148" width="19.6640625" style="2" customWidth="1"/>
    <col min="6149" max="6149" width="16.1640625" style="2" customWidth="1"/>
    <col min="6150" max="6150" width="17.1640625" style="2" customWidth="1"/>
    <col min="6151" max="6151" width="18.5" style="2" customWidth="1"/>
    <col min="6152" max="6153" width="18" style="2" bestFit="1" customWidth="1"/>
    <col min="6154" max="6154" width="18.1640625" style="2" customWidth="1"/>
    <col min="6155" max="6173" width="17.5" style="2" customWidth="1"/>
    <col min="6174" max="6188" width="19.83203125" style="2" customWidth="1"/>
    <col min="6189" max="6189" width="12" style="2" customWidth="1"/>
    <col min="6190" max="6400" width="9.1640625" style="2"/>
    <col min="6401" max="6401" width="67.83203125" style="2" customWidth="1"/>
    <col min="6402" max="6402" width="17.5" style="2" customWidth="1"/>
    <col min="6403" max="6403" width="18.5" style="2" customWidth="1"/>
    <col min="6404" max="6404" width="19.6640625" style="2" customWidth="1"/>
    <col min="6405" max="6405" width="16.1640625" style="2" customWidth="1"/>
    <col min="6406" max="6406" width="17.1640625" style="2" customWidth="1"/>
    <col min="6407" max="6407" width="18.5" style="2" customWidth="1"/>
    <col min="6408" max="6409" width="18" style="2" bestFit="1" customWidth="1"/>
    <col min="6410" max="6410" width="18.1640625" style="2" customWidth="1"/>
    <col min="6411" max="6429" width="17.5" style="2" customWidth="1"/>
    <col min="6430" max="6444" width="19.83203125" style="2" customWidth="1"/>
    <col min="6445" max="6445" width="12" style="2" customWidth="1"/>
    <col min="6446" max="6656" width="9.1640625" style="2"/>
    <col min="6657" max="6657" width="67.83203125" style="2" customWidth="1"/>
    <col min="6658" max="6658" width="17.5" style="2" customWidth="1"/>
    <col min="6659" max="6659" width="18.5" style="2" customWidth="1"/>
    <col min="6660" max="6660" width="19.6640625" style="2" customWidth="1"/>
    <col min="6661" max="6661" width="16.1640625" style="2" customWidth="1"/>
    <col min="6662" max="6662" width="17.1640625" style="2" customWidth="1"/>
    <col min="6663" max="6663" width="18.5" style="2" customWidth="1"/>
    <col min="6664" max="6665" width="18" style="2" bestFit="1" customWidth="1"/>
    <col min="6666" max="6666" width="18.1640625" style="2" customWidth="1"/>
    <col min="6667" max="6685" width="17.5" style="2" customWidth="1"/>
    <col min="6686" max="6700" width="19.83203125" style="2" customWidth="1"/>
    <col min="6701" max="6701" width="12" style="2" customWidth="1"/>
    <col min="6702" max="6912" width="9.1640625" style="2"/>
    <col min="6913" max="6913" width="67.83203125" style="2" customWidth="1"/>
    <col min="6914" max="6914" width="17.5" style="2" customWidth="1"/>
    <col min="6915" max="6915" width="18.5" style="2" customWidth="1"/>
    <col min="6916" max="6916" width="19.6640625" style="2" customWidth="1"/>
    <col min="6917" max="6917" width="16.1640625" style="2" customWidth="1"/>
    <col min="6918" max="6918" width="17.1640625" style="2" customWidth="1"/>
    <col min="6919" max="6919" width="18.5" style="2" customWidth="1"/>
    <col min="6920" max="6921" width="18" style="2" bestFit="1" customWidth="1"/>
    <col min="6922" max="6922" width="18.1640625" style="2" customWidth="1"/>
    <col min="6923" max="6941" width="17.5" style="2" customWidth="1"/>
    <col min="6942" max="6956" width="19.83203125" style="2" customWidth="1"/>
    <col min="6957" max="6957" width="12" style="2" customWidth="1"/>
    <col min="6958" max="7168" width="9.1640625" style="2"/>
    <col min="7169" max="7169" width="67.83203125" style="2" customWidth="1"/>
    <col min="7170" max="7170" width="17.5" style="2" customWidth="1"/>
    <col min="7171" max="7171" width="18.5" style="2" customWidth="1"/>
    <col min="7172" max="7172" width="19.6640625" style="2" customWidth="1"/>
    <col min="7173" max="7173" width="16.1640625" style="2" customWidth="1"/>
    <col min="7174" max="7174" width="17.1640625" style="2" customWidth="1"/>
    <col min="7175" max="7175" width="18.5" style="2" customWidth="1"/>
    <col min="7176" max="7177" width="18" style="2" bestFit="1" customWidth="1"/>
    <col min="7178" max="7178" width="18.1640625" style="2" customWidth="1"/>
    <col min="7179" max="7197" width="17.5" style="2" customWidth="1"/>
    <col min="7198" max="7212" width="19.83203125" style="2" customWidth="1"/>
    <col min="7213" max="7213" width="12" style="2" customWidth="1"/>
    <col min="7214" max="7424" width="9.1640625" style="2"/>
    <col min="7425" max="7425" width="67.83203125" style="2" customWidth="1"/>
    <col min="7426" max="7426" width="17.5" style="2" customWidth="1"/>
    <col min="7427" max="7427" width="18.5" style="2" customWidth="1"/>
    <col min="7428" max="7428" width="19.6640625" style="2" customWidth="1"/>
    <col min="7429" max="7429" width="16.1640625" style="2" customWidth="1"/>
    <col min="7430" max="7430" width="17.1640625" style="2" customWidth="1"/>
    <col min="7431" max="7431" width="18.5" style="2" customWidth="1"/>
    <col min="7432" max="7433" width="18" style="2" bestFit="1" customWidth="1"/>
    <col min="7434" max="7434" width="18.1640625" style="2" customWidth="1"/>
    <col min="7435" max="7453" width="17.5" style="2" customWidth="1"/>
    <col min="7454" max="7468" width="19.83203125" style="2" customWidth="1"/>
    <col min="7469" max="7469" width="12" style="2" customWidth="1"/>
    <col min="7470" max="7680" width="9.1640625" style="2"/>
    <col min="7681" max="7681" width="67.83203125" style="2" customWidth="1"/>
    <col min="7682" max="7682" width="17.5" style="2" customWidth="1"/>
    <col min="7683" max="7683" width="18.5" style="2" customWidth="1"/>
    <col min="7684" max="7684" width="19.6640625" style="2" customWidth="1"/>
    <col min="7685" max="7685" width="16.1640625" style="2" customWidth="1"/>
    <col min="7686" max="7686" width="17.1640625" style="2" customWidth="1"/>
    <col min="7687" max="7687" width="18.5" style="2" customWidth="1"/>
    <col min="7688" max="7689" width="18" style="2" bestFit="1" customWidth="1"/>
    <col min="7690" max="7690" width="18.1640625" style="2" customWidth="1"/>
    <col min="7691" max="7709" width="17.5" style="2" customWidth="1"/>
    <col min="7710" max="7724" width="19.83203125" style="2" customWidth="1"/>
    <col min="7725" max="7725" width="12" style="2" customWidth="1"/>
    <col min="7726" max="7936" width="9.1640625" style="2"/>
    <col min="7937" max="7937" width="67.83203125" style="2" customWidth="1"/>
    <col min="7938" max="7938" width="17.5" style="2" customWidth="1"/>
    <col min="7939" max="7939" width="18.5" style="2" customWidth="1"/>
    <col min="7940" max="7940" width="19.6640625" style="2" customWidth="1"/>
    <col min="7941" max="7941" width="16.1640625" style="2" customWidth="1"/>
    <col min="7942" max="7942" width="17.1640625" style="2" customWidth="1"/>
    <col min="7943" max="7943" width="18.5" style="2" customWidth="1"/>
    <col min="7944" max="7945" width="18" style="2" bestFit="1" customWidth="1"/>
    <col min="7946" max="7946" width="18.1640625" style="2" customWidth="1"/>
    <col min="7947" max="7965" width="17.5" style="2" customWidth="1"/>
    <col min="7966" max="7980" width="19.83203125" style="2" customWidth="1"/>
    <col min="7981" max="7981" width="12" style="2" customWidth="1"/>
    <col min="7982" max="8192" width="9.1640625" style="2"/>
    <col min="8193" max="8193" width="67.83203125" style="2" customWidth="1"/>
    <col min="8194" max="8194" width="17.5" style="2" customWidth="1"/>
    <col min="8195" max="8195" width="18.5" style="2" customWidth="1"/>
    <col min="8196" max="8196" width="19.6640625" style="2" customWidth="1"/>
    <col min="8197" max="8197" width="16.1640625" style="2" customWidth="1"/>
    <col min="8198" max="8198" width="17.1640625" style="2" customWidth="1"/>
    <col min="8199" max="8199" width="18.5" style="2" customWidth="1"/>
    <col min="8200" max="8201" width="18" style="2" bestFit="1" customWidth="1"/>
    <col min="8202" max="8202" width="18.1640625" style="2" customWidth="1"/>
    <col min="8203" max="8221" width="17.5" style="2" customWidth="1"/>
    <col min="8222" max="8236" width="19.83203125" style="2" customWidth="1"/>
    <col min="8237" max="8237" width="12" style="2" customWidth="1"/>
    <col min="8238" max="8448" width="9.1640625" style="2"/>
    <col min="8449" max="8449" width="67.83203125" style="2" customWidth="1"/>
    <col min="8450" max="8450" width="17.5" style="2" customWidth="1"/>
    <col min="8451" max="8451" width="18.5" style="2" customWidth="1"/>
    <col min="8452" max="8452" width="19.6640625" style="2" customWidth="1"/>
    <col min="8453" max="8453" width="16.1640625" style="2" customWidth="1"/>
    <col min="8454" max="8454" width="17.1640625" style="2" customWidth="1"/>
    <col min="8455" max="8455" width="18.5" style="2" customWidth="1"/>
    <col min="8456" max="8457" width="18" style="2" bestFit="1" customWidth="1"/>
    <col min="8458" max="8458" width="18.1640625" style="2" customWidth="1"/>
    <col min="8459" max="8477" width="17.5" style="2" customWidth="1"/>
    <col min="8478" max="8492" width="19.83203125" style="2" customWidth="1"/>
    <col min="8493" max="8493" width="12" style="2" customWidth="1"/>
    <col min="8494" max="8704" width="9.1640625" style="2"/>
    <col min="8705" max="8705" width="67.83203125" style="2" customWidth="1"/>
    <col min="8706" max="8706" width="17.5" style="2" customWidth="1"/>
    <col min="8707" max="8707" width="18.5" style="2" customWidth="1"/>
    <col min="8708" max="8708" width="19.6640625" style="2" customWidth="1"/>
    <col min="8709" max="8709" width="16.1640625" style="2" customWidth="1"/>
    <col min="8710" max="8710" width="17.1640625" style="2" customWidth="1"/>
    <col min="8711" max="8711" width="18.5" style="2" customWidth="1"/>
    <col min="8712" max="8713" width="18" style="2" bestFit="1" customWidth="1"/>
    <col min="8714" max="8714" width="18.1640625" style="2" customWidth="1"/>
    <col min="8715" max="8733" width="17.5" style="2" customWidth="1"/>
    <col min="8734" max="8748" width="19.83203125" style="2" customWidth="1"/>
    <col min="8749" max="8749" width="12" style="2" customWidth="1"/>
    <col min="8750" max="8960" width="9.1640625" style="2"/>
    <col min="8961" max="8961" width="67.83203125" style="2" customWidth="1"/>
    <col min="8962" max="8962" width="17.5" style="2" customWidth="1"/>
    <col min="8963" max="8963" width="18.5" style="2" customWidth="1"/>
    <col min="8964" max="8964" width="19.6640625" style="2" customWidth="1"/>
    <col min="8965" max="8965" width="16.1640625" style="2" customWidth="1"/>
    <col min="8966" max="8966" width="17.1640625" style="2" customWidth="1"/>
    <col min="8967" max="8967" width="18.5" style="2" customWidth="1"/>
    <col min="8968" max="8969" width="18" style="2" bestFit="1" customWidth="1"/>
    <col min="8970" max="8970" width="18.1640625" style="2" customWidth="1"/>
    <col min="8971" max="8989" width="17.5" style="2" customWidth="1"/>
    <col min="8990" max="9004" width="19.83203125" style="2" customWidth="1"/>
    <col min="9005" max="9005" width="12" style="2" customWidth="1"/>
    <col min="9006" max="9216" width="9.1640625" style="2"/>
    <col min="9217" max="9217" width="67.83203125" style="2" customWidth="1"/>
    <col min="9218" max="9218" width="17.5" style="2" customWidth="1"/>
    <col min="9219" max="9219" width="18.5" style="2" customWidth="1"/>
    <col min="9220" max="9220" width="19.6640625" style="2" customWidth="1"/>
    <col min="9221" max="9221" width="16.1640625" style="2" customWidth="1"/>
    <col min="9222" max="9222" width="17.1640625" style="2" customWidth="1"/>
    <col min="9223" max="9223" width="18.5" style="2" customWidth="1"/>
    <col min="9224" max="9225" width="18" style="2" bestFit="1" customWidth="1"/>
    <col min="9226" max="9226" width="18.1640625" style="2" customWidth="1"/>
    <col min="9227" max="9245" width="17.5" style="2" customWidth="1"/>
    <col min="9246" max="9260" width="19.83203125" style="2" customWidth="1"/>
    <col min="9261" max="9261" width="12" style="2" customWidth="1"/>
    <col min="9262" max="9472" width="9.1640625" style="2"/>
    <col min="9473" max="9473" width="67.83203125" style="2" customWidth="1"/>
    <col min="9474" max="9474" width="17.5" style="2" customWidth="1"/>
    <col min="9475" max="9475" width="18.5" style="2" customWidth="1"/>
    <col min="9476" max="9476" width="19.6640625" style="2" customWidth="1"/>
    <col min="9477" max="9477" width="16.1640625" style="2" customWidth="1"/>
    <col min="9478" max="9478" width="17.1640625" style="2" customWidth="1"/>
    <col min="9479" max="9479" width="18.5" style="2" customWidth="1"/>
    <col min="9480" max="9481" width="18" style="2" bestFit="1" customWidth="1"/>
    <col min="9482" max="9482" width="18.1640625" style="2" customWidth="1"/>
    <col min="9483" max="9501" width="17.5" style="2" customWidth="1"/>
    <col min="9502" max="9516" width="19.83203125" style="2" customWidth="1"/>
    <col min="9517" max="9517" width="12" style="2" customWidth="1"/>
    <col min="9518" max="9728" width="9.1640625" style="2"/>
    <col min="9729" max="9729" width="67.83203125" style="2" customWidth="1"/>
    <col min="9730" max="9730" width="17.5" style="2" customWidth="1"/>
    <col min="9731" max="9731" width="18.5" style="2" customWidth="1"/>
    <col min="9732" max="9732" width="19.6640625" style="2" customWidth="1"/>
    <col min="9733" max="9733" width="16.1640625" style="2" customWidth="1"/>
    <col min="9734" max="9734" width="17.1640625" style="2" customWidth="1"/>
    <col min="9735" max="9735" width="18.5" style="2" customWidth="1"/>
    <col min="9736" max="9737" width="18" style="2" bestFit="1" customWidth="1"/>
    <col min="9738" max="9738" width="18.1640625" style="2" customWidth="1"/>
    <col min="9739" max="9757" width="17.5" style="2" customWidth="1"/>
    <col min="9758" max="9772" width="19.83203125" style="2" customWidth="1"/>
    <col min="9773" max="9773" width="12" style="2" customWidth="1"/>
    <col min="9774" max="9984" width="9.1640625" style="2"/>
    <col min="9985" max="9985" width="67.83203125" style="2" customWidth="1"/>
    <col min="9986" max="9986" width="17.5" style="2" customWidth="1"/>
    <col min="9987" max="9987" width="18.5" style="2" customWidth="1"/>
    <col min="9988" max="9988" width="19.6640625" style="2" customWidth="1"/>
    <col min="9989" max="9989" width="16.1640625" style="2" customWidth="1"/>
    <col min="9990" max="9990" width="17.1640625" style="2" customWidth="1"/>
    <col min="9991" max="9991" width="18.5" style="2" customWidth="1"/>
    <col min="9992" max="9993" width="18" style="2" bestFit="1" customWidth="1"/>
    <col min="9994" max="9994" width="18.1640625" style="2" customWidth="1"/>
    <col min="9995" max="10013" width="17.5" style="2" customWidth="1"/>
    <col min="10014" max="10028" width="19.83203125" style="2" customWidth="1"/>
    <col min="10029" max="10029" width="12" style="2" customWidth="1"/>
    <col min="10030" max="10240" width="9.1640625" style="2"/>
    <col min="10241" max="10241" width="67.83203125" style="2" customWidth="1"/>
    <col min="10242" max="10242" width="17.5" style="2" customWidth="1"/>
    <col min="10243" max="10243" width="18.5" style="2" customWidth="1"/>
    <col min="10244" max="10244" width="19.6640625" style="2" customWidth="1"/>
    <col min="10245" max="10245" width="16.1640625" style="2" customWidth="1"/>
    <col min="10246" max="10246" width="17.1640625" style="2" customWidth="1"/>
    <col min="10247" max="10247" width="18.5" style="2" customWidth="1"/>
    <col min="10248" max="10249" width="18" style="2" bestFit="1" customWidth="1"/>
    <col min="10250" max="10250" width="18.1640625" style="2" customWidth="1"/>
    <col min="10251" max="10269" width="17.5" style="2" customWidth="1"/>
    <col min="10270" max="10284" width="19.83203125" style="2" customWidth="1"/>
    <col min="10285" max="10285" width="12" style="2" customWidth="1"/>
    <col min="10286" max="10496" width="9.1640625" style="2"/>
    <col min="10497" max="10497" width="67.83203125" style="2" customWidth="1"/>
    <col min="10498" max="10498" width="17.5" style="2" customWidth="1"/>
    <col min="10499" max="10499" width="18.5" style="2" customWidth="1"/>
    <col min="10500" max="10500" width="19.6640625" style="2" customWidth="1"/>
    <col min="10501" max="10501" width="16.1640625" style="2" customWidth="1"/>
    <col min="10502" max="10502" width="17.1640625" style="2" customWidth="1"/>
    <col min="10503" max="10503" width="18.5" style="2" customWidth="1"/>
    <col min="10504" max="10505" width="18" style="2" bestFit="1" customWidth="1"/>
    <col min="10506" max="10506" width="18.1640625" style="2" customWidth="1"/>
    <col min="10507" max="10525" width="17.5" style="2" customWidth="1"/>
    <col min="10526" max="10540" width="19.83203125" style="2" customWidth="1"/>
    <col min="10541" max="10541" width="12" style="2" customWidth="1"/>
    <col min="10542" max="10752" width="9.1640625" style="2"/>
    <col min="10753" max="10753" width="67.83203125" style="2" customWidth="1"/>
    <col min="10754" max="10754" width="17.5" style="2" customWidth="1"/>
    <col min="10755" max="10755" width="18.5" style="2" customWidth="1"/>
    <col min="10756" max="10756" width="19.6640625" style="2" customWidth="1"/>
    <col min="10757" max="10757" width="16.1640625" style="2" customWidth="1"/>
    <col min="10758" max="10758" width="17.1640625" style="2" customWidth="1"/>
    <col min="10759" max="10759" width="18.5" style="2" customWidth="1"/>
    <col min="10760" max="10761" width="18" style="2" bestFit="1" customWidth="1"/>
    <col min="10762" max="10762" width="18.1640625" style="2" customWidth="1"/>
    <col min="10763" max="10781" width="17.5" style="2" customWidth="1"/>
    <col min="10782" max="10796" width="19.83203125" style="2" customWidth="1"/>
    <col min="10797" max="10797" width="12" style="2" customWidth="1"/>
    <col min="10798" max="11008" width="9.1640625" style="2"/>
    <col min="11009" max="11009" width="67.83203125" style="2" customWidth="1"/>
    <col min="11010" max="11010" width="17.5" style="2" customWidth="1"/>
    <col min="11011" max="11011" width="18.5" style="2" customWidth="1"/>
    <col min="11012" max="11012" width="19.6640625" style="2" customWidth="1"/>
    <col min="11013" max="11013" width="16.1640625" style="2" customWidth="1"/>
    <col min="11014" max="11014" width="17.1640625" style="2" customWidth="1"/>
    <col min="11015" max="11015" width="18.5" style="2" customWidth="1"/>
    <col min="11016" max="11017" width="18" style="2" bestFit="1" customWidth="1"/>
    <col min="11018" max="11018" width="18.1640625" style="2" customWidth="1"/>
    <col min="11019" max="11037" width="17.5" style="2" customWidth="1"/>
    <col min="11038" max="11052" width="19.83203125" style="2" customWidth="1"/>
    <col min="11053" max="11053" width="12" style="2" customWidth="1"/>
    <col min="11054" max="11264" width="9.1640625" style="2"/>
    <col min="11265" max="11265" width="67.83203125" style="2" customWidth="1"/>
    <col min="11266" max="11266" width="17.5" style="2" customWidth="1"/>
    <col min="11267" max="11267" width="18.5" style="2" customWidth="1"/>
    <col min="11268" max="11268" width="19.6640625" style="2" customWidth="1"/>
    <col min="11269" max="11269" width="16.1640625" style="2" customWidth="1"/>
    <col min="11270" max="11270" width="17.1640625" style="2" customWidth="1"/>
    <col min="11271" max="11271" width="18.5" style="2" customWidth="1"/>
    <col min="11272" max="11273" width="18" style="2" bestFit="1" customWidth="1"/>
    <col min="11274" max="11274" width="18.1640625" style="2" customWidth="1"/>
    <col min="11275" max="11293" width="17.5" style="2" customWidth="1"/>
    <col min="11294" max="11308" width="19.83203125" style="2" customWidth="1"/>
    <col min="11309" max="11309" width="12" style="2" customWidth="1"/>
    <col min="11310" max="11520" width="9.1640625" style="2"/>
    <col min="11521" max="11521" width="67.83203125" style="2" customWidth="1"/>
    <col min="11522" max="11522" width="17.5" style="2" customWidth="1"/>
    <col min="11523" max="11523" width="18.5" style="2" customWidth="1"/>
    <col min="11524" max="11524" width="19.6640625" style="2" customWidth="1"/>
    <col min="11525" max="11525" width="16.1640625" style="2" customWidth="1"/>
    <col min="11526" max="11526" width="17.1640625" style="2" customWidth="1"/>
    <col min="11527" max="11527" width="18.5" style="2" customWidth="1"/>
    <col min="11528" max="11529" width="18" style="2" bestFit="1" customWidth="1"/>
    <col min="11530" max="11530" width="18.1640625" style="2" customWidth="1"/>
    <col min="11531" max="11549" width="17.5" style="2" customWidth="1"/>
    <col min="11550" max="11564" width="19.83203125" style="2" customWidth="1"/>
    <col min="11565" max="11565" width="12" style="2" customWidth="1"/>
    <col min="11566" max="11776" width="9.1640625" style="2"/>
    <col min="11777" max="11777" width="67.83203125" style="2" customWidth="1"/>
    <col min="11778" max="11778" width="17.5" style="2" customWidth="1"/>
    <col min="11779" max="11779" width="18.5" style="2" customWidth="1"/>
    <col min="11780" max="11780" width="19.6640625" style="2" customWidth="1"/>
    <col min="11781" max="11781" width="16.1640625" style="2" customWidth="1"/>
    <col min="11782" max="11782" width="17.1640625" style="2" customWidth="1"/>
    <col min="11783" max="11783" width="18.5" style="2" customWidth="1"/>
    <col min="11784" max="11785" width="18" style="2" bestFit="1" customWidth="1"/>
    <col min="11786" max="11786" width="18.1640625" style="2" customWidth="1"/>
    <col min="11787" max="11805" width="17.5" style="2" customWidth="1"/>
    <col min="11806" max="11820" width="19.83203125" style="2" customWidth="1"/>
    <col min="11821" max="11821" width="12" style="2" customWidth="1"/>
    <col min="11822" max="12032" width="9.1640625" style="2"/>
    <col min="12033" max="12033" width="67.83203125" style="2" customWidth="1"/>
    <col min="12034" max="12034" width="17.5" style="2" customWidth="1"/>
    <col min="12035" max="12035" width="18.5" style="2" customWidth="1"/>
    <col min="12036" max="12036" width="19.6640625" style="2" customWidth="1"/>
    <col min="12037" max="12037" width="16.1640625" style="2" customWidth="1"/>
    <col min="12038" max="12038" width="17.1640625" style="2" customWidth="1"/>
    <col min="12039" max="12039" width="18.5" style="2" customWidth="1"/>
    <col min="12040" max="12041" width="18" style="2" bestFit="1" customWidth="1"/>
    <col min="12042" max="12042" width="18.1640625" style="2" customWidth="1"/>
    <col min="12043" max="12061" width="17.5" style="2" customWidth="1"/>
    <col min="12062" max="12076" width="19.83203125" style="2" customWidth="1"/>
    <col min="12077" max="12077" width="12" style="2" customWidth="1"/>
    <col min="12078" max="12288" width="9.1640625" style="2"/>
    <col min="12289" max="12289" width="67.83203125" style="2" customWidth="1"/>
    <col min="12290" max="12290" width="17.5" style="2" customWidth="1"/>
    <col min="12291" max="12291" width="18.5" style="2" customWidth="1"/>
    <col min="12292" max="12292" width="19.6640625" style="2" customWidth="1"/>
    <col min="12293" max="12293" width="16.1640625" style="2" customWidth="1"/>
    <col min="12294" max="12294" width="17.1640625" style="2" customWidth="1"/>
    <col min="12295" max="12295" width="18.5" style="2" customWidth="1"/>
    <col min="12296" max="12297" width="18" style="2" bestFit="1" customWidth="1"/>
    <col min="12298" max="12298" width="18.1640625" style="2" customWidth="1"/>
    <col min="12299" max="12317" width="17.5" style="2" customWidth="1"/>
    <col min="12318" max="12332" width="19.83203125" style="2" customWidth="1"/>
    <col min="12333" max="12333" width="12" style="2" customWidth="1"/>
    <col min="12334" max="12544" width="9.1640625" style="2"/>
    <col min="12545" max="12545" width="67.83203125" style="2" customWidth="1"/>
    <col min="12546" max="12546" width="17.5" style="2" customWidth="1"/>
    <col min="12547" max="12547" width="18.5" style="2" customWidth="1"/>
    <col min="12548" max="12548" width="19.6640625" style="2" customWidth="1"/>
    <col min="12549" max="12549" width="16.1640625" style="2" customWidth="1"/>
    <col min="12550" max="12550" width="17.1640625" style="2" customWidth="1"/>
    <col min="12551" max="12551" width="18.5" style="2" customWidth="1"/>
    <col min="12552" max="12553" width="18" style="2" bestFit="1" customWidth="1"/>
    <col min="12554" max="12554" width="18.1640625" style="2" customWidth="1"/>
    <col min="12555" max="12573" width="17.5" style="2" customWidth="1"/>
    <col min="12574" max="12588" width="19.83203125" style="2" customWidth="1"/>
    <col min="12589" max="12589" width="12" style="2" customWidth="1"/>
    <col min="12590" max="12800" width="9.1640625" style="2"/>
    <col min="12801" max="12801" width="67.83203125" style="2" customWidth="1"/>
    <col min="12802" max="12802" width="17.5" style="2" customWidth="1"/>
    <col min="12803" max="12803" width="18.5" style="2" customWidth="1"/>
    <col min="12804" max="12804" width="19.6640625" style="2" customWidth="1"/>
    <col min="12805" max="12805" width="16.1640625" style="2" customWidth="1"/>
    <col min="12806" max="12806" width="17.1640625" style="2" customWidth="1"/>
    <col min="12807" max="12807" width="18.5" style="2" customWidth="1"/>
    <col min="12808" max="12809" width="18" style="2" bestFit="1" customWidth="1"/>
    <col min="12810" max="12810" width="18.1640625" style="2" customWidth="1"/>
    <col min="12811" max="12829" width="17.5" style="2" customWidth="1"/>
    <col min="12830" max="12844" width="19.83203125" style="2" customWidth="1"/>
    <col min="12845" max="12845" width="12" style="2" customWidth="1"/>
    <col min="12846" max="13056" width="9.1640625" style="2"/>
    <col min="13057" max="13057" width="67.83203125" style="2" customWidth="1"/>
    <col min="13058" max="13058" width="17.5" style="2" customWidth="1"/>
    <col min="13059" max="13059" width="18.5" style="2" customWidth="1"/>
    <col min="13060" max="13060" width="19.6640625" style="2" customWidth="1"/>
    <col min="13061" max="13061" width="16.1640625" style="2" customWidth="1"/>
    <col min="13062" max="13062" width="17.1640625" style="2" customWidth="1"/>
    <col min="13063" max="13063" width="18.5" style="2" customWidth="1"/>
    <col min="13064" max="13065" width="18" style="2" bestFit="1" customWidth="1"/>
    <col min="13066" max="13066" width="18.1640625" style="2" customWidth="1"/>
    <col min="13067" max="13085" width="17.5" style="2" customWidth="1"/>
    <col min="13086" max="13100" width="19.83203125" style="2" customWidth="1"/>
    <col min="13101" max="13101" width="12" style="2" customWidth="1"/>
    <col min="13102" max="13312" width="9.1640625" style="2"/>
    <col min="13313" max="13313" width="67.83203125" style="2" customWidth="1"/>
    <col min="13314" max="13314" width="17.5" style="2" customWidth="1"/>
    <col min="13315" max="13315" width="18.5" style="2" customWidth="1"/>
    <col min="13316" max="13316" width="19.6640625" style="2" customWidth="1"/>
    <col min="13317" max="13317" width="16.1640625" style="2" customWidth="1"/>
    <col min="13318" max="13318" width="17.1640625" style="2" customWidth="1"/>
    <col min="13319" max="13319" width="18.5" style="2" customWidth="1"/>
    <col min="13320" max="13321" width="18" style="2" bestFit="1" customWidth="1"/>
    <col min="13322" max="13322" width="18.1640625" style="2" customWidth="1"/>
    <col min="13323" max="13341" width="17.5" style="2" customWidth="1"/>
    <col min="13342" max="13356" width="19.83203125" style="2" customWidth="1"/>
    <col min="13357" max="13357" width="12" style="2" customWidth="1"/>
    <col min="13358" max="13568" width="9.1640625" style="2"/>
    <col min="13569" max="13569" width="67.83203125" style="2" customWidth="1"/>
    <col min="13570" max="13570" width="17.5" style="2" customWidth="1"/>
    <col min="13571" max="13571" width="18.5" style="2" customWidth="1"/>
    <col min="13572" max="13572" width="19.6640625" style="2" customWidth="1"/>
    <col min="13573" max="13573" width="16.1640625" style="2" customWidth="1"/>
    <col min="13574" max="13574" width="17.1640625" style="2" customWidth="1"/>
    <col min="13575" max="13575" width="18.5" style="2" customWidth="1"/>
    <col min="13576" max="13577" width="18" style="2" bestFit="1" customWidth="1"/>
    <col min="13578" max="13578" width="18.1640625" style="2" customWidth="1"/>
    <col min="13579" max="13597" width="17.5" style="2" customWidth="1"/>
    <col min="13598" max="13612" width="19.83203125" style="2" customWidth="1"/>
    <col min="13613" max="13613" width="12" style="2" customWidth="1"/>
    <col min="13614" max="13824" width="9.1640625" style="2"/>
    <col min="13825" max="13825" width="67.83203125" style="2" customWidth="1"/>
    <col min="13826" max="13826" width="17.5" style="2" customWidth="1"/>
    <col min="13827" max="13827" width="18.5" style="2" customWidth="1"/>
    <col min="13828" max="13828" width="19.6640625" style="2" customWidth="1"/>
    <col min="13829" max="13829" width="16.1640625" style="2" customWidth="1"/>
    <col min="13830" max="13830" width="17.1640625" style="2" customWidth="1"/>
    <col min="13831" max="13831" width="18.5" style="2" customWidth="1"/>
    <col min="13832" max="13833" width="18" style="2" bestFit="1" customWidth="1"/>
    <col min="13834" max="13834" width="18.1640625" style="2" customWidth="1"/>
    <col min="13835" max="13853" width="17.5" style="2" customWidth="1"/>
    <col min="13854" max="13868" width="19.83203125" style="2" customWidth="1"/>
    <col min="13869" max="13869" width="12" style="2" customWidth="1"/>
    <col min="13870" max="14080" width="9.1640625" style="2"/>
    <col min="14081" max="14081" width="67.83203125" style="2" customWidth="1"/>
    <col min="14082" max="14082" width="17.5" style="2" customWidth="1"/>
    <col min="14083" max="14083" width="18.5" style="2" customWidth="1"/>
    <col min="14084" max="14084" width="19.6640625" style="2" customWidth="1"/>
    <col min="14085" max="14085" width="16.1640625" style="2" customWidth="1"/>
    <col min="14086" max="14086" width="17.1640625" style="2" customWidth="1"/>
    <col min="14087" max="14087" width="18.5" style="2" customWidth="1"/>
    <col min="14088" max="14089" width="18" style="2" bestFit="1" customWidth="1"/>
    <col min="14090" max="14090" width="18.1640625" style="2" customWidth="1"/>
    <col min="14091" max="14109" width="17.5" style="2" customWidth="1"/>
    <col min="14110" max="14124" width="19.83203125" style="2" customWidth="1"/>
    <col min="14125" max="14125" width="12" style="2" customWidth="1"/>
    <col min="14126" max="14336" width="9.1640625" style="2"/>
    <col min="14337" max="14337" width="67.83203125" style="2" customWidth="1"/>
    <col min="14338" max="14338" width="17.5" style="2" customWidth="1"/>
    <col min="14339" max="14339" width="18.5" style="2" customWidth="1"/>
    <col min="14340" max="14340" width="19.6640625" style="2" customWidth="1"/>
    <col min="14341" max="14341" width="16.1640625" style="2" customWidth="1"/>
    <col min="14342" max="14342" width="17.1640625" style="2" customWidth="1"/>
    <col min="14343" max="14343" width="18.5" style="2" customWidth="1"/>
    <col min="14344" max="14345" width="18" style="2" bestFit="1" customWidth="1"/>
    <col min="14346" max="14346" width="18.1640625" style="2" customWidth="1"/>
    <col min="14347" max="14365" width="17.5" style="2" customWidth="1"/>
    <col min="14366" max="14380" width="19.83203125" style="2" customWidth="1"/>
    <col min="14381" max="14381" width="12" style="2" customWidth="1"/>
    <col min="14382" max="14592" width="9.1640625" style="2"/>
    <col min="14593" max="14593" width="67.83203125" style="2" customWidth="1"/>
    <col min="14594" max="14594" width="17.5" style="2" customWidth="1"/>
    <col min="14595" max="14595" width="18.5" style="2" customWidth="1"/>
    <col min="14596" max="14596" width="19.6640625" style="2" customWidth="1"/>
    <col min="14597" max="14597" width="16.1640625" style="2" customWidth="1"/>
    <col min="14598" max="14598" width="17.1640625" style="2" customWidth="1"/>
    <col min="14599" max="14599" width="18.5" style="2" customWidth="1"/>
    <col min="14600" max="14601" width="18" style="2" bestFit="1" customWidth="1"/>
    <col min="14602" max="14602" width="18.1640625" style="2" customWidth="1"/>
    <col min="14603" max="14621" width="17.5" style="2" customWidth="1"/>
    <col min="14622" max="14636" width="19.83203125" style="2" customWidth="1"/>
    <col min="14637" max="14637" width="12" style="2" customWidth="1"/>
    <col min="14638" max="14848" width="9.1640625" style="2"/>
    <col min="14849" max="14849" width="67.83203125" style="2" customWidth="1"/>
    <col min="14850" max="14850" width="17.5" style="2" customWidth="1"/>
    <col min="14851" max="14851" width="18.5" style="2" customWidth="1"/>
    <col min="14852" max="14852" width="19.6640625" style="2" customWidth="1"/>
    <col min="14853" max="14853" width="16.1640625" style="2" customWidth="1"/>
    <col min="14854" max="14854" width="17.1640625" style="2" customWidth="1"/>
    <col min="14855" max="14855" width="18.5" style="2" customWidth="1"/>
    <col min="14856" max="14857" width="18" style="2" bestFit="1" customWidth="1"/>
    <col min="14858" max="14858" width="18.1640625" style="2" customWidth="1"/>
    <col min="14859" max="14877" width="17.5" style="2" customWidth="1"/>
    <col min="14878" max="14892" width="19.83203125" style="2" customWidth="1"/>
    <col min="14893" max="14893" width="12" style="2" customWidth="1"/>
    <col min="14894" max="15104" width="9.1640625" style="2"/>
    <col min="15105" max="15105" width="67.83203125" style="2" customWidth="1"/>
    <col min="15106" max="15106" width="17.5" style="2" customWidth="1"/>
    <col min="15107" max="15107" width="18.5" style="2" customWidth="1"/>
    <col min="15108" max="15108" width="19.6640625" style="2" customWidth="1"/>
    <col min="15109" max="15109" width="16.1640625" style="2" customWidth="1"/>
    <col min="15110" max="15110" width="17.1640625" style="2" customWidth="1"/>
    <col min="15111" max="15111" width="18.5" style="2" customWidth="1"/>
    <col min="15112" max="15113" width="18" style="2" bestFit="1" customWidth="1"/>
    <col min="15114" max="15114" width="18.1640625" style="2" customWidth="1"/>
    <col min="15115" max="15133" width="17.5" style="2" customWidth="1"/>
    <col min="15134" max="15148" width="19.83203125" style="2" customWidth="1"/>
    <col min="15149" max="15149" width="12" style="2" customWidth="1"/>
    <col min="15150" max="15360" width="9.1640625" style="2"/>
    <col min="15361" max="15361" width="67.83203125" style="2" customWidth="1"/>
    <col min="15362" max="15362" width="17.5" style="2" customWidth="1"/>
    <col min="15363" max="15363" width="18.5" style="2" customWidth="1"/>
    <col min="15364" max="15364" width="19.6640625" style="2" customWidth="1"/>
    <col min="15365" max="15365" width="16.1640625" style="2" customWidth="1"/>
    <col min="15366" max="15366" width="17.1640625" style="2" customWidth="1"/>
    <col min="15367" max="15367" width="18.5" style="2" customWidth="1"/>
    <col min="15368" max="15369" width="18" style="2" bestFit="1" customWidth="1"/>
    <col min="15370" max="15370" width="18.1640625" style="2" customWidth="1"/>
    <col min="15371" max="15389" width="17.5" style="2" customWidth="1"/>
    <col min="15390" max="15404" width="19.83203125" style="2" customWidth="1"/>
    <col min="15405" max="15405" width="12" style="2" customWidth="1"/>
    <col min="15406" max="15616" width="9.1640625" style="2"/>
    <col min="15617" max="15617" width="67.83203125" style="2" customWidth="1"/>
    <col min="15618" max="15618" width="17.5" style="2" customWidth="1"/>
    <col min="15619" max="15619" width="18.5" style="2" customWidth="1"/>
    <col min="15620" max="15620" width="19.6640625" style="2" customWidth="1"/>
    <col min="15621" max="15621" width="16.1640625" style="2" customWidth="1"/>
    <col min="15622" max="15622" width="17.1640625" style="2" customWidth="1"/>
    <col min="15623" max="15623" width="18.5" style="2" customWidth="1"/>
    <col min="15624" max="15625" width="18" style="2" bestFit="1" customWidth="1"/>
    <col min="15626" max="15626" width="18.1640625" style="2" customWidth="1"/>
    <col min="15627" max="15645" width="17.5" style="2" customWidth="1"/>
    <col min="15646" max="15660" width="19.83203125" style="2" customWidth="1"/>
    <col min="15661" max="15661" width="12" style="2" customWidth="1"/>
    <col min="15662" max="15872" width="9.1640625" style="2"/>
    <col min="15873" max="15873" width="67.83203125" style="2" customWidth="1"/>
    <col min="15874" max="15874" width="17.5" style="2" customWidth="1"/>
    <col min="15875" max="15875" width="18.5" style="2" customWidth="1"/>
    <col min="15876" max="15876" width="19.6640625" style="2" customWidth="1"/>
    <col min="15877" max="15877" width="16.1640625" style="2" customWidth="1"/>
    <col min="15878" max="15878" width="17.1640625" style="2" customWidth="1"/>
    <col min="15879" max="15879" width="18.5" style="2" customWidth="1"/>
    <col min="15880" max="15881" width="18" style="2" bestFit="1" customWidth="1"/>
    <col min="15882" max="15882" width="18.1640625" style="2" customWidth="1"/>
    <col min="15883" max="15901" width="17.5" style="2" customWidth="1"/>
    <col min="15902" max="15916" width="19.83203125" style="2" customWidth="1"/>
    <col min="15917" max="15917" width="12" style="2" customWidth="1"/>
    <col min="15918" max="16128" width="9.1640625" style="2"/>
    <col min="16129" max="16129" width="67.83203125" style="2" customWidth="1"/>
    <col min="16130" max="16130" width="17.5" style="2" customWidth="1"/>
    <col min="16131" max="16131" width="18.5" style="2" customWidth="1"/>
    <col min="16132" max="16132" width="19.6640625" style="2" customWidth="1"/>
    <col min="16133" max="16133" width="16.1640625" style="2" customWidth="1"/>
    <col min="16134" max="16134" width="17.1640625" style="2" customWidth="1"/>
    <col min="16135" max="16135" width="18.5" style="2" customWidth="1"/>
    <col min="16136" max="16137" width="18" style="2" bestFit="1" customWidth="1"/>
    <col min="16138" max="16138" width="18.1640625" style="2" customWidth="1"/>
    <col min="16139" max="16157" width="17.5" style="2" customWidth="1"/>
    <col min="16158" max="16172" width="19.83203125" style="2" customWidth="1"/>
    <col min="16173" max="16173" width="12" style="2" customWidth="1"/>
    <col min="16174" max="16384" width="9.1640625" style="2"/>
  </cols>
  <sheetData>
    <row r="1" spans="1:44" ht="23">
      <c r="A1" s="166" t="s">
        <v>49</v>
      </c>
    </row>
    <row r="2" spans="1:44" ht="40">
      <c r="A2" s="3" t="str">
        <f>"C-FACT Recommended GHG Target Setting for "&amp;A1</f>
        <v>C-FACT Recommended GHG Target Setting for &lt;YOUR COMPANY'S NAME&gt;</v>
      </c>
      <c r="E2" s="4"/>
      <c r="I2" s="180"/>
    </row>
    <row r="3" spans="1:44">
      <c r="E3" s="4"/>
    </row>
    <row r="4" spans="1:44" ht="74.25" customHeight="1">
      <c r="E4" s="4"/>
    </row>
    <row r="5" spans="1:44" ht="18">
      <c r="A5" s="5" t="s">
        <v>2</v>
      </c>
      <c r="E5" s="4"/>
    </row>
    <row r="6" spans="1:44">
      <c r="E6" s="4"/>
    </row>
    <row r="7" spans="1:44" ht="15" thickBot="1">
      <c r="E7" s="4"/>
    </row>
    <row r="8" spans="1:44" ht="15" thickBot="1">
      <c r="A8" s="127" t="s">
        <v>33</v>
      </c>
      <c r="B8" s="132"/>
      <c r="C8" s="133" t="s">
        <v>3</v>
      </c>
      <c r="D8" s="130"/>
      <c r="E8" s="134"/>
      <c r="F8" s="130"/>
      <c r="G8" s="130"/>
      <c r="H8" s="130"/>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6"/>
    </row>
    <row r="9" spans="1:44" ht="15" thickBot="1">
      <c r="A9" s="7"/>
      <c r="B9" s="96"/>
      <c r="C9" s="6"/>
      <c r="D9" s="6"/>
      <c r="E9" s="6"/>
      <c r="F9" s="6"/>
      <c r="G9" s="6"/>
      <c r="H9" s="6" t="s">
        <v>50</v>
      </c>
      <c r="I9" s="6"/>
    </row>
    <row r="10" spans="1:44">
      <c r="A10" s="98" t="s">
        <v>4</v>
      </c>
      <c r="B10" s="99">
        <v>2010</v>
      </c>
      <c r="C10" s="100" t="str">
        <f>"Set " &amp;A1&amp;"'s base year, the most recent year with a reliable GHG inventory."</f>
        <v>Set &lt;YOUR COMPANY'S NAME&gt;'s base year, the most recent year with a reliable GHG inventory.</v>
      </c>
      <c r="D10" s="101"/>
      <c r="E10" s="101"/>
      <c r="F10" s="101"/>
      <c r="G10" s="102"/>
      <c r="H10" s="6" t="s">
        <v>5</v>
      </c>
      <c r="I10" s="8"/>
      <c r="J10" s="54" t="s">
        <v>57</v>
      </c>
      <c r="K10" s="54"/>
      <c r="L10" s="54" t="s">
        <v>30</v>
      </c>
      <c r="M10" s="54"/>
    </row>
    <row r="11" spans="1:44" ht="18" customHeight="1">
      <c r="A11" s="103" t="s">
        <v>6</v>
      </c>
      <c r="B11" s="55">
        <v>1000000000</v>
      </c>
      <c r="C11" s="185" t="str">
        <f>"Set " &amp;A1&amp;"'s base year footprint in kilograms of CO2e (Metric Tons x 1000)"</f>
        <v>Set &lt;YOUR COMPANY'S NAME&gt;'s base year footprint in kilograms of CO2e (Metric Tons x 1000)</v>
      </c>
      <c r="D11" s="186"/>
      <c r="E11" s="186"/>
      <c r="F11" s="186"/>
      <c r="G11" s="187"/>
      <c r="H11" s="9" t="s">
        <v>7</v>
      </c>
      <c r="J11" s="54"/>
      <c r="K11" s="54"/>
      <c r="L11" s="54" t="s">
        <v>31</v>
      </c>
      <c r="M11" s="54"/>
    </row>
    <row r="12" spans="1:44" ht="16.25" customHeight="1">
      <c r="A12" s="104" t="s">
        <v>8</v>
      </c>
      <c r="B12" s="10">
        <v>2000000000</v>
      </c>
      <c r="C12" s="11" t="str">
        <f>"Set "&amp;A1&amp;"'s base year revenue"</f>
        <v>Set &lt;YOUR COMPANY'S NAME&gt;'s base year revenue</v>
      </c>
      <c r="D12" s="140"/>
      <c r="E12" s="140"/>
      <c r="F12" s="140"/>
      <c r="G12" s="141"/>
      <c r="H12" s="9" t="s">
        <v>9</v>
      </c>
      <c r="J12" s="54"/>
      <c r="K12" s="54"/>
      <c r="L12" s="54" t="s">
        <v>32</v>
      </c>
      <c r="M12" s="54"/>
    </row>
    <row r="13" spans="1:44" ht="17.5" customHeight="1">
      <c r="A13" s="104" t="s">
        <v>10</v>
      </c>
      <c r="B13" s="10">
        <v>1500000000</v>
      </c>
      <c r="C13" s="11" t="str">
        <f>"Set "&amp;A1&amp;"'s base year gross profit (contribution to GDP)"</f>
        <v>Set &lt;YOUR COMPANY'S NAME&gt;'s base year gross profit (contribution to GDP)</v>
      </c>
      <c r="D13" s="140"/>
      <c r="E13" s="140"/>
      <c r="F13" s="140"/>
      <c r="G13" s="141"/>
      <c r="H13" s="9" t="s">
        <v>11</v>
      </c>
      <c r="J13" s="54"/>
      <c r="K13" s="54"/>
      <c r="L13" s="54" t="s">
        <v>58</v>
      </c>
      <c r="M13" s="54"/>
    </row>
    <row r="14" spans="1:44" ht="18" customHeight="1">
      <c r="A14" s="105" t="str">
        <f>A1&amp;"'s Gross Margins (Gross Profit as % of Revenue)"</f>
        <v>&lt;YOUR COMPANY'S NAME&gt;'s Gross Margins (Gross Profit as % of Revenue)</v>
      </c>
      <c r="B14" s="12">
        <v>0.9</v>
      </c>
      <c r="C14" s="181" t="str">
        <f>"Set " &amp;A1&amp;"'s Gross Margin Target (per senior management)"</f>
        <v>Set &lt;YOUR COMPANY'S NAME&gt;'s Gross Margin Target (per senior management)</v>
      </c>
      <c r="D14" s="182"/>
      <c r="E14" s="182"/>
      <c r="F14" s="182"/>
      <c r="G14" s="183"/>
      <c r="H14" s="9" t="s">
        <v>12</v>
      </c>
      <c r="J14" s="54"/>
      <c r="K14" s="54"/>
      <c r="L14" s="56" t="s">
        <v>59</v>
      </c>
      <c r="M14" s="54"/>
    </row>
    <row r="15" spans="1:44" ht="34.25" customHeight="1">
      <c r="A15" s="106" t="str">
        <f>A1&amp;"'s Base Year Carbon Intensity Ratio (GHG/($contribution to GDP/World current prices GDP in trillion US$))"</f>
        <v>&lt;YOUR COMPANY'S NAME&gt;'s Base Year Carbon Intensity Ratio (GHG/($contribution to GDP/World current prices GDP in trillion US$))</v>
      </c>
      <c r="B15" s="107">
        <f>C34</f>
        <v>49.773598</v>
      </c>
      <c r="C15" s="181" t="str">
        <f>"The tool computes "&amp;A15</f>
        <v>The tool computes &lt;YOUR COMPANY'S NAME&gt;'s Base Year Carbon Intensity Ratio (GHG/($contribution to GDP/World current prices GDP in trillion US$))</v>
      </c>
      <c r="D15" s="182"/>
      <c r="E15" s="182"/>
      <c r="F15" s="182"/>
      <c r="G15" s="183"/>
      <c r="L15" s="56"/>
    </row>
    <row r="16" spans="1:44" ht="32.25" customHeight="1">
      <c r="A16" s="108" t="s">
        <v>0</v>
      </c>
      <c r="B16" s="13">
        <v>2050</v>
      </c>
      <c r="C16" s="182" t="str">
        <f>"Set " &amp;A1&amp;"'s target year.  Must be set to 2050 to align with IPCC recommendations for climate stablization."</f>
        <v>Set &lt;YOUR COMPANY'S NAME&gt;'s target year.  Must be set to 2050 to align with IPCC recommendations for climate stablization.</v>
      </c>
      <c r="D16" s="182"/>
      <c r="E16" s="182"/>
      <c r="F16" s="182"/>
      <c r="G16" s="183"/>
      <c r="H16" s="9" t="s">
        <v>13</v>
      </c>
      <c r="L16" s="56"/>
    </row>
    <row r="17" spans="1:55" ht="28.25" customHeight="1">
      <c r="A17" s="103" t="s">
        <v>14</v>
      </c>
      <c r="B17" s="12">
        <v>0.85</v>
      </c>
      <c r="C17" s="181" t="str">
        <f>"Set " &amp;A1&amp;"'s absolute reduction target for target year.  Must be set to 85% to align with IPCC recommendations for climate stablization."</f>
        <v>Set &lt;YOUR COMPANY'S NAME&gt;'s absolute reduction target for target year.  Must be set to 85% to align with IPCC recommendations for climate stablization.</v>
      </c>
      <c r="D17" s="182"/>
      <c r="E17" s="182"/>
      <c r="F17" s="182"/>
      <c r="G17" s="183"/>
      <c r="H17" s="9" t="s">
        <v>15</v>
      </c>
      <c r="L17" s="56"/>
    </row>
    <row r="18" spans="1:55" ht="33.75" customHeight="1">
      <c r="A18" s="109" t="str">
        <f>B16&amp;" Absolute Target Value, based on above reduction target (CO2ekg)"</f>
        <v>2050 Absolute Target Value, based on above reduction target (CO2ekg)</v>
      </c>
      <c r="B18" s="14">
        <f>B11*(1-B17)</f>
        <v>150000000.00000003</v>
      </c>
      <c r="C18" s="188" t="str">
        <f>"The tool computes "&amp;A1&amp;"'s target from your baseline and desired "&amp;B16&amp;" reduction target"</f>
        <v>The tool computes &lt;YOUR COMPANY'S NAME&gt;'s target from your baseline and desired 2050 reduction target</v>
      </c>
      <c r="D18" s="189"/>
      <c r="E18" s="189"/>
      <c r="F18" s="189"/>
      <c r="G18" s="184"/>
      <c r="AR18" s="15"/>
    </row>
    <row r="19" spans="1:55" ht="39" customHeight="1">
      <c r="A19" s="110" t="str">
        <f>A1&amp;"'s carbon intensity annual reduction rate"</f>
        <v>&lt;YOUR COMPANY'S NAME&gt;'s carbon intensity annual reduction rate</v>
      </c>
      <c r="B19" s="60">
        <v>-4.1633441933694185E-2</v>
      </c>
      <c r="C19" s="181" t="s">
        <v>51</v>
      </c>
      <c r="D19" s="182"/>
      <c r="E19" s="182"/>
      <c r="F19" s="182"/>
      <c r="G19" s="183"/>
      <c r="H19" s="9" t="s">
        <v>16</v>
      </c>
    </row>
    <row r="20" spans="1:55" ht="39" customHeight="1">
      <c r="A20" s="153" t="str">
        <f>A1&amp;"'s smoothed absolute target"</f>
        <v>&lt;YOUR COMPANY'S NAME&gt;'s smoothed absolute target</v>
      </c>
      <c r="B20" s="60">
        <f>HLOOKUP(B23,C26:AR44,19,FALSE)</f>
        <v>5.6082587322551216E-3</v>
      </c>
      <c r="C20" s="140"/>
      <c r="D20" s="140"/>
      <c r="E20" s="140"/>
      <c r="F20" s="140"/>
      <c r="G20" s="142"/>
      <c r="H20" s="9"/>
    </row>
    <row r="21" spans="1:55" ht="45" customHeight="1">
      <c r="A21" s="111" t="s">
        <v>45</v>
      </c>
      <c r="B21" s="146">
        <f>SUM(C64:AR64)</f>
        <v>0</v>
      </c>
      <c r="C21" s="182" t="str">
        <f>"(Optional): Change " &amp;A1&amp;"'s projected annual growth rates in cells C30 through AQ30 below. The default steady state growth rate of 5.75% is the average World GDP (current prices) growth rate from 1981-2009) per IMF Oct 2009 data"</f>
        <v>(Optional): Change &lt;YOUR COMPANY'S NAME&gt;'s projected annual growth rates in cells C30 through AQ30 below. The default steady state growth rate of 5.75% is the average World GDP (current prices) growth rate from 1981-2009) per IMF Oct 2009 data</v>
      </c>
      <c r="D21" s="182"/>
      <c r="E21" s="182"/>
      <c r="F21" s="182"/>
      <c r="G21" s="184"/>
      <c r="H21" s="9" t="s">
        <v>37</v>
      </c>
    </row>
    <row r="22" spans="1:55" ht="24.75" customHeight="1">
      <c r="A22" s="111" t="s">
        <v>35</v>
      </c>
      <c r="B22" s="61">
        <v>2010</v>
      </c>
      <c r="C22" s="62" t="s">
        <v>52</v>
      </c>
      <c r="D22" s="57"/>
      <c r="E22" s="57"/>
      <c r="F22" s="57"/>
      <c r="G22" s="142"/>
      <c r="H22" s="9" t="s">
        <v>38</v>
      </c>
    </row>
    <row r="23" spans="1:55" ht="15.75" customHeight="1" thickBot="1">
      <c r="A23" s="112" t="s">
        <v>36</v>
      </c>
      <c r="B23" s="113">
        <f>B22+1</f>
        <v>2011</v>
      </c>
      <c r="C23" s="147" t="s">
        <v>47</v>
      </c>
      <c r="D23" s="114"/>
      <c r="E23" s="114"/>
      <c r="F23" s="114"/>
      <c r="G23" s="115"/>
      <c r="H23" s="9"/>
    </row>
    <row r="24" spans="1:55" ht="15" thickBot="1">
      <c r="A24" s="16"/>
      <c r="B24" s="63"/>
      <c r="C24" s="97"/>
      <c r="D24" s="16"/>
      <c r="E24" s="16"/>
      <c r="F24" s="16"/>
      <c r="G24" s="16"/>
      <c r="H24" s="179" t="s">
        <v>56</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row>
    <row r="25" spans="1:55" ht="15" thickBot="1">
      <c r="A25" s="127" t="s">
        <v>34</v>
      </c>
      <c r="B25" s="128"/>
      <c r="C25" s="129"/>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1"/>
      <c r="AS25" s="17"/>
    </row>
    <row r="26" spans="1:55" ht="15" customHeight="1" thickBot="1">
      <c r="A26" s="18"/>
      <c r="B26" s="19"/>
      <c r="C26" s="145">
        <f>$B$10</f>
        <v>2010</v>
      </c>
      <c r="D26" s="92">
        <f>$B$10+1</f>
        <v>2011</v>
      </c>
      <c r="E26" s="93">
        <f>D26+1</f>
        <v>2012</v>
      </c>
      <c r="F26" s="74">
        <f t="shared" ref="F26:AR26" si="0">E26+1</f>
        <v>2013</v>
      </c>
      <c r="G26" s="74">
        <f t="shared" si="0"/>
        <v>2014</v>
      </c>
      <c r="H26" s="94">
        <f t="shared" si="0"/>
        <v>2015</v>
      </c>
      <c r="I26" s="74">
        <f t="shared" si="0"/>
        <v>2016</v>
      </c>
      <c r="J26" s="74">
        <f t="shared" si="0"/>
        <v>2017</v>
      </c>
      <c r="K26" s="74">
        <f t="shared" si="0"/>
        <v>2018</v>
      </c>
      <c r="L26" s="74">
        <f t="shared" si="0"/>
        <v>2019</v>
      </c>
      <c r="M26" s="74">
        <f t="shared" si="0"/>
        <v>2020</v>
      </c>
      <c r="N26" s="74">
        <f t="shared" si="0"/>
        <v>2021</v>
      </c>
      <c r="O26" s="74">
        <f t="shared" si="0"/>
        <v>2022</v>
      </c>
      <c r="P26" s="74">
        <f t="shared" si="0"/>
        <v>2023</v>
      </c>
      <c r="Q26" s="74">
        <f t="shared" si="0"/>
        <v>2024</v>
      </c>
      <c r="R26" s="74">
        <f t="shared" si="0"/>
        <v>2025</v>
      </c>
      <c r="S26" s="74">
        <f t="shared" si="0"/>
        <v>2026</v>
      </c>
      <c r="T26" s="74">
        <f t="shared" si="0"/>
        <v>2027</v>
      </c>
      <c r="U26" s="74">
        <f t="shared" si="0"/>
        <v>2028</v>
      </c>
      <c r="V26" s="74">
        <f t="shared" si="0"/>
        <v>2029</v>
      </c>
      <c r="W26" s="74">
        <f t="shared" si="0"/>
        <v>2030</v>
      </c>
      <c r="X26" s="74">
        <f t="shared" si="0"/>
        <v>2031</v>
      </c>
      <c r="Y26" s="74">
        <f t="shared" si="0"/>
        <v>2032</v>
      </c>
      <c r="Z26" s="74">
        <f t="shared" si="0"/>
        <v>2033</v>
      </c>
      <c r="AA26" s="74">
        <f t="shared" si="0"/>
        <v>2034</v>
      </c>
      <c r="AB26" s="74">
        <f t="shared" si="0"/>
        <v>2035</v>
      </c>
      <c r="AC26" s="74">
        <f t="shared" si="0"/>
        <v>2036</v>
      </c>
      <c r="AD26" s="74">
        <f t="shared" si="0"/>
        <v>2037</v>
      </c>
      <c r="AE26" s="74">
        <f t="shared" si="0"/>
        <v>2038</v>
      </c>
      <c r="AF26" s="74">
        <f t="shared" si="0"/>
        <v>2039</v>
      </c>
      <c r="AG26" s="74">
        <f t="shared" si="0"/>
        <v>2040</v>
      </c>
      <c r="AH26" s="74">
        <f t="shared" si="0"/>
        <v>2041</v>
      </c>
      <c r="AI26" s="74">
        <f t="shared" si="0"/>
        <v>2042</v>
      </c>
      <c r="AJ26" s="74">
        <f t="shared" si="0"/>
        <v>2043</v>
      </c>
      <c r="AK26" s="74">
        <f t="shared" si="0"/>
        <v>2044</v>
      </c>
      <c r="AL26" s="74">
        <f t="shared" si="0"/>
        <v>2045</v>
      </c>
      <c r="AM26" s="74">
        <f t="shared" si="0"/>
        <v>2046</v>
      </c>
      <c r="AN26" s="74">
        <f t="shared" si="0"/>
        <v>2047</v>
      </c>
      <c r="AO26" s="74">
        <f t="shared" si="0"/>
        <v>2048</v>
      </c>
      <c r="AP26" s="74">
        <f t="shared" si="0"/>
        <v>2049</v>
      </c>
      <c r="AQ26" s="74">
        <f t="shared" si="0"/>
        <v>2050</v>
      </c>
      <c r="AR26" s="74">
        <f t="shared" si="0"/>
        <v>2051</v>
      </c>
    </row>
    <row r="27" spans="1:55" ht="15" customHeight="1" thickBot="1">
      <c r="A27" s="20" t="s">
        <v>39</v>
      </c>
      <c r="B27" s="21"/>
      <c r="C27" s="143">
        <f>$AR$35/C35-1</f>
        <v>-0.71701104424972306</v>
      </c>
      <c r="D27" s="143">
        <f t="shared" ref="D27:AR27" si="1">$AR$35/D35-1</f>
        <v>-0.71282158861431233</v>
      </c>
      <c r="E27" s="143">
        <f t="shared" si="1"/>
        <v>-0.75546803372811944</v>
      </c>
      <c r="F27" s="143">
        <f t="shared" si="1"/>
        <v>-0.73208730790488374</v>
      </c>
      <c r="G27" s="143">
        <f t="shared" si="1"/>
        <v>-0.75040055520941795</v>
      </c>
      <c r="H27" s="143">
        <f t="shared" si="1"/>
        <v>-0.77121907997576988</v>
      </c>
      <c r="I27" s="143">
        <f t="shared" si="1"/>
        <v>-0.77426038741616965</v>
      </c>
      <c r="J27" s="143">
        <f t="shared" si="1"/>
        <v>-0.76445378787078644</v>
      </c>
      <c r="K27" s="143">
        <f t="shared" si="1"/>
        <v>-0.75422116918971516</v>
      </c>
      <c r="L27" s="143">
        <f t="shared" si="1"/>
        <v>-0.7435440242132485</v>
      </c>
      <c r="M27" s="143">
        <f t="shared" si="1"/>
        <v>-0.73240304179206528</v>
      </c>
      <c r="N27" s="143">
        <f t="shared" si="1"/>
        <v>-0.72077807186024456</v>
      </c>
      <c r="O27" s="143">
        <f t="shared" si="1"/>
        <v>-0.70864808899097964</v>
      </c>
      <c r="P27" s="143">
        <f t="shared" si="1"/>
        <v>-0.69599115436907533</v>
      </c>
      <c r="Q27" s="143">
        <f t="shared" si="1"/>
        <v>-0.68278437611145071</v>
      </c>
      <c r="R27" s="143">
        <f t="shared" si="1"/>
        <v>-0.66900386786388433</v>
      </c>
      <c r="S27" s="143">
        <f t="shared" si="1"/>
        <v>-0.65462470559911257</v>
      </c>
      <c r="T27" s="143">
        <f t="shared" si="1"/>
        <v>-0.63962088253814853</v>
      </c>
      <c r="U27" s="143">
        <f t="shared" si="1"/>
        <v>-0.62396526211329006</v>
      </c>
      <c r="V27" s="143">
        <f t="shared" si="1"/>
        <v>-0.6076295288877418</v>
      </c>
      <c r="W27" s="143">
        <f t="shared" si="1"/>
        <v>-0.59058413734308157</v>
      </c>
      <c r="X27" s="143">
        <f t="shared" si="1"/>
        <v>-0.57279825844195154</v>
      </c>
      <c r="Y27" s="143">
        <f t="shared" si="1"/>
        <v>-0.5542397238693173</v>
      </c>
      <c r="Z27" s="143">
        <f t="shared" si="1"/>
        <v>-0.53487496785145305</v>
      </c>
      <c r="AA27" s="143">
        <f t="shared" si="1"/>
        <v>-0.51466896644742199</v>
      </c>
      <c r="AB27" s="143">
        <f t="shared" si="1"/>
        <v>-0.4935851742032511</v>
      </c>
      <c r="AC27" s="143">
        <f t="shared" si="1"/>
        <v>-0.47158545805423235</v>
      </c>
      <c r="AD27" s="143">
        <f t="shared" si="1"/>
        <v>-0.44863002835580101</v>
      </c>
      <c r="AE27" s="143">
        <f t="shared" si="1"/>
        <v>-0.42467736691825198</v>
      </c>
      <c r="AF27" s="143">
        <f t="shared" si="1"/>
        <v>-0.39968415191513429</v>
      </c>
      <c r="AG27" s="143">
        <f t="shared" si="1"/>
        <v>-0.37360517952950922</v>
      </c>
      <c r="AH27" s="143">
        <f t="shared" si="1"/>
        <v>-0.34639328219635901</v>
      </c>
      <c r="AI27" s="143">
        <f t="shared" si="1"/>
        <v>-0.31799924329327389</v>
      </c>
      <c r="AJ27" s="143">
        <f t="shared" si="1"/>
        <v>-0.28837170812512736</v>
      </c>
      <c r="AK27" s="143">
        <f t="shared" si="1"/>
        <v>-0.2574570910417372</v>
      </c>
      <c r="AL27" s="143">
        <f t="shared" si="1"/>
        <v>-0.22519947852052524</v>
      </c>
      <c r="AM27" s="143">
        <f t="shared" si="1"/>
        <v>-0.19154052803888721</v>
      </c>
      <c r="AN27" s="143">
        <f t="shared" si="1"/>
        <v>-0.15641936255336397</v>
      </c>
      <c r="AO27" s="143">
        <f t="shared" si="1"/>
        <v>-0.11977246039477119</v>
      </c>
      <c r="AP27" s="143">
        <f t="shared" si="1"/>
        <v>-8.1533540380142044E-2</v>
      </c>
      <c r="AQ27" s="143">
        <f t="shared" si="1"/>
        <v>-4.1633441933694115E-2</v>
      </c>
      <c r="AR27" s="143">
        <f t="shared" si="1"/>
        <v>0</v>
      </c>
    </row>
    <row r="28" spans="1:55" ht="15" customHeight="1" thickBot="1">
      <c r="A28" s="20" t="s">
        <v>26</v>
      </c>
      <c r="B28" s="21"/>
      <c r="C28" s="48"/>
      <c r="D28" s="65">
        <f>D29/C29-1</f>
        <v>0</v>
      </c>
      <c r="E28" s="72">
        <f t="shared" ref="E28:I28" si="2">E29/D29-1</f>
        <v>0</v>
      </c>
      <c r="F28" s="72">
        <f t="shared" si="2"/>
        <v>0</v>
      </c>
      <c r="G28" s="72">
        <f t="shared" si="2"/>
        <v>0</v>
      </c>
      <c r="H28" s="65">
        <f t="shared" si="2"/>
        <v>0</v>
      </c>
      <c r="I28" s="72">
        <f t="shared" si="2"/>
        <v>0</v>
      </c>
      <c r="J28" s="121">
        <v>5.7500000000000002E-2</v>
      </c>
      <c r="K28" s="122">
        <f>J28</f>
        <v>5.7500000000000002E-2</v>
      </c>
      <c r="L28" s="122">
        <f t="shared" ref="L28:AR28" si="3">K28</f>
        <v>5.7500000000000002E-2</v>
      </c>
      <c r="M28" s="122">
        <f t="shared" si="3"/>
        <v>5.7500000000000002E-2</v>
      </c>
      <c r="N28" s="122">
        <f t="shared" si="3"/>
        <v>5.7500000000000002E-2</v>
      </c>
      <c r="O28" s="122">
        <f t="shared" si="3"/>
        <v>5.7500000000000002E-2</v>
      </c>
      <c r="P28" s="122">
        <f t="shared" si="3"/>
        <v>5.7500000000000002E-2</v>
      </c>
      <c r="Q28" s="122">
        <f t="shared" si="3"/>
        <v>5.7500000000000002E-2</v>
      </c>
      <c r="R28" s="122">
        <f t="shared" si="3"/>
        <v>5.7500000000000002E-2</v>
      </c>
      <c r="S28" s="122">
        <f t="shared" si="3"/>
        <v>5.7500000000000002E-2</v>
      </c>
      <c r="T28" s="122">
        <f t="shared" si="3"/>
        <v>5.7500000000000002E-2</v>
      </c>
      <c r="U28" s="122">
        <f t="shared" si="3"/>
        <v>5.7500000000000002E-2</v>
      </c>
      <c r="V28" s="122">
        <f t="shared" si="3"/>
        <v>5.7500000000000002E-2</v>
      </c>
      <c r="W28" s="122">
        <f t="shared" si="3"/>
        <v>5.7500000000000002E-2</v>
      </c>
      <c r="X28" s="122">
        <f t="shared" si="3"/>
        <v>5.7500000000000002E-2</v>
      </c>
      <c r="Y28" s="122">
        <f t="shared" si="3"/>
        <v>5.7500000000000002E-2</v>
      </c>
      <c r="Z28" s="122">
        <f t="shared" si="3"/>
        <v>5.7500000000000002E-2</v>
      </c>
      <c r="AA28" s="122">
        <f t="shared" si="3"/>
        <v>5.7500000000000002E-2</v>
      </c>
      <c r="AB28" s="122">
        <f t="shared" si="3"/>
        <v>5.7500000000000002E-2</v>
      </c>
      <c r="AC28" s="122">
        <f t="shared" si="3"/>
        <v>5.7500000000000002E-2</v>
      </c>
      <c r="AD28" s="122">
        <f t="shared" si="3"/>
        <v>5.7500000000000002E-2</v>
      </c>
      <c r="AE28" s="122">
        <f t="shared" si="3"/>
        <v>5.7500000000000002E-2</v>
      </c>
      <c r="AF28" s="122">
        <f t="shared" si="3"/>
        <v>5.7500000000000002E-2</v>
      </c>
      <c r="AG28" s="122">
        <f t="shared" si="3"/>
        <v>5.7500000000000002E-2</v>
      </c>
      <c r="AH28" s="122">
        <f t="shared" si="3"/>
        <v>5.7500000000000002E-2</v>
      </c>
      <c r="AI28" s="122">
        <f t="shared" si="3"/>
        <v>5.7500000000000002E-2</v>
      </c>
      <c r="AJ28" s="122">
        <f t="shared" si="3"/>
        <v>5.7500000000000002E-2</v>
      </c>
      <c r="AK28" s="122">
        <f t="shared" si="3"/>
        <v>5.7500000000000002E-2</v>
      </c>
      <c r="AL28" s="122">
        <f t="shared" si="3"/>
        <v>5.7500000000000002E-2</v>
      </c>
      <c r="AM28" s="122">
        <f t="shared" si="3"/>
        <v>5.7500000000000002E-2</v>
      </c>
      <c r="AN28" s="122">
        <f t="shared" si="3"/>
        <v>5.7500000000000002E-2</v>
      </c>
      <c r="AO28" s="122">
        <f t="shared" si="3"/>
        <v>5.7500000000000002E-2</v>
      </c>
      <c r="AP28" s="122">
        <f t="shared" si="3"/>
        <v>5.7500000000000002E-2</v>
      </c>
      <c r="AQ28" s="122">
        <f t="shared" si="3"/>
        <v>5.7500000000000002E-2</v>
      </c>
      <c r="AR28" s="122">
        <f t="shared" si="3"/>
        <v>5.7500000000000002E-2</v>
      </c>
    </row>
    <row r="29" spans="1:55" ht="15" customHeight="1" thickBot="1">
      <c r="A29" s="49" t="s">
        <v>28</v>
      </c>
      <c r="B29" s="21"/>
      <c r="C29" s="50">
        <f>74660.397/1000</f>
        <v>74.660397000000003</v>
      </c>
      <c r="D29" s="50">
        <f t="shared" ref="D29:I29" si="4">74660.397/1000</f>
        <v>74.660397000000003</v>
      </c>
      <c r="E29" s="50">
        <f t="shared" si="4"/>
        <v>74.660397000000003</v>
      </c>
      <c r="F29" s="50">
        <f t="shared" si="4"/>
        <v>74.660397000000003</v>
      </c>
      <c r="G29" s="50">
        <f t="shared" si="4"/>
        <v>74.660397000000003</v>
      </c>
      <c r="H29" s="50">
        <f t="shared" si="4"/>
        <v>74.660397000000003</v>
      </c>
      <c r="I29" s="50">
        <f t="shared" si="4"/>
        <v>74.660397000000003</v>
      </c>
      <c r="J29" s="77">
        <f t="shared" ref="J29:AR29" si="5">I29*(1+J28)</f>
        <v>78.953369827500012</v>
      </c>
      <c r="K29" s="77">
        <f t="shared" si="5"/>
        <v>83.493188592581276</v>
      </c>
      <c r="L29" s="77">
        <f t="shared" si="5"/>
        <v>88.294046936654709</v>
      </c>
      <c r="M29" s="77">
        <f t="shared" si="5"/>
        <v>93.370954635512362</v>
      </c>
      <c r="N29" s="77">
        <f t="shared" si="5"/>
        <v>98.73978452705434</v>
      </c>
      <c r="O29" s="77">
        <f t="shared" si="5"/>
        <v>104.41732213735997</v>
      </c>
      <c r="P29" s="77">
        <f t="shared" si="5"/>
        <v>110.42131816025818</v>
      </c>
      <c r="Q29" s="77">
        <f t="shared" si="5"/>
        <v>116.77054395447304</v>
      </c>
      <c r="R29" s="77">
        <f t="shared" si="5"/>
        <v>123.48485023185525</v>
      </c>
      <c r="S29" s="77">
        <f t="shared" si="5"/>
        <v>130.58522912018694</v>
      </c>
      <c r="T29" s="77">
        <f t="shared" si="5"/>
        <v>138.09387979459771</v>
      </c>
      <c r="U29" s="77">
        <f t="shared" si="5"/>
        <v>146.03427788278711</v>
      </c>
      <c r="V29" s="77">
        <f t="shared" si="5"/>
        <v>154.43124886104738</v>
      </c>
      <c r="W29" s="77">
        <f t="shared" si="5"/>
        <v>163.31104567055763</v>
      </c>
      <c r="X29" s="77">
        <f t="shared" si="5"/>
        <v>172.70143079661472</v>
      </c>
      <c r="Y29" s="77">
        <f t="shared" si="5"/>
        <v>182.63176306742008</v>
      </c>
      <c r="Z29" s="77">
        <f t="shared" si="5"/>
        <v>193.13308944379676</v>
      </c>
      <c r="AA29" s="77">
        <f t="shared" si="5"/>
        <v>204.23824208681509</v>
      </c>
      <c r="AB29" s="77">
        <f t="shared" si="5"/>
        <v>215.98194100680698</v>
      </c>
      <c r="AC29" s="77">
        <f t="shared" si="5"/>
        <v>228.4009026146984</v>
      </c>
      <c r="AD29" s="77">
        <f t="shared" si="5"/>
        <v>241.53395451504358</v>
      </c>
      <c r="AE29" s="77">
        <f t="shared" si="5"/>
        <v>255.4221568996586</v>
      </c>
      <c r="AF29" s="77">
        <f t="shared" si="5"/>
        <v>270.108930921389</v>
      </c>
      <c r="AG29" s="77">
        <f t="shared" si="5"/>
        <v>285.64019444936889</v>
      </c>
      <c r="AH29" s="77">
        <f t="shared" si="5"/>
        <v>302.06450563020763</v>
      </c>
      <c r="AI29" s="77">
        <f t="shared" si="5"/>
        <v>319.4332147039446</v>
      </c>
      <c r="AJ29" s="77">
        <f t="shared" si="5"/>
        <v>337.80062454942146</v>
      </c>
      <c r="AK29" s="77">
        <f t="shared" si="5"/>
        <v>357.22416046101324</v>
      </c>
      <c r="AL29" s="77">
        <f t="shared" si="5"/>
        <v>377.76454968752154</v>
      </c>
      <c r="AM29" s="77">
        <f t="shared" si="5"/>
        <v>399.48601129455409</v>
      </c>
      <c r="AN29" s="77">
        <f t="shared" si="5"/>
        <v>422.45645694399099</v>
      </c>
      <c r="AO29" s="77">
        <f t="shared" si="5"/>
        <v>446.74770321827049</v>
      </c>
      <c r="AP29" s="77">
        <f t="shared" si="5"/>
        <v>472.43569615332109</v>
      </c>
      <c r="AQ29" s="77">
        <f t="shared" si="5"/>
        <v>499.60074868213712</v>
      </c>
      <c r="AR29" s="77">
        <f t="shared" si="5"/>
        <v>528.32779173136009</v>
      </c>
      <c r="AS29" s="77">
        <f t="shared" ref="AS29" si="6">AR29*(1+AS28)</f>
        <v>528.32779173136009</v>
      </c>
      <c r="AT29" s="77">
        <f t="shared" ref="AT29" si="7">AS29*(1+AT28)</f>
        <v>528.32779173136009</v>
      </c>
      <c r="AU29" s="77">
        <f t="shared" ref="AU29" si="8">AT29*(1+AU28)</f>
        <v>528.32779173136009</v>
      </c>
      <c r="AV29" s="77">
        <f t="shared" ref="AV29" si="9">AU29*(1+AV28)</f>
        <v>528.32779173136009</v>
      </c>
      <c r="AW29" s="77">
        <f t="shared" ref="AW29" si="10">AV29*(1+AW28)</f>
        <v>528.32779173136009</v>
      </c>
      <c r="AX29" s="77">
        <f t="shared" ref="AX29" si="11">AW29*(1+AX28)</f>
        <v>528.32779173136009</v>
      </c>
      <c r="AY29" s="77">
        <f t="shared" ref="AY29" si="12">AX29*(1+AY28)</f>
        <v>528.32779173136009</v>
      </c>
      <c r="AZ29" s="77">
        <f t="shared" ref="AZ29" si="13">AY29*(1+AZ28)</f>
        <v>528.32779173136009</v>
      </c>
      <c r="BA29" s="77">
        <f t="shared" ref="BA29" si="14">AZ29*(1+BA28)</f>
        <v>528.32779173136009</v>
      </c>
      <c r="BB29" s="77">
        <f t="shared" ref="BB29:BC29" si="15">BA29*(1+BB28)</f>
        <v>528.32779173136009</v>
      </c>
      <c r="BC29" s="77">
        <f t="shared" si="15"/>
        <v>528.32779173136009</v>
      </c>
    </row>
    <row r="30" spans="1:55" ht="15" customHeight="1" thickBot="1">
      <c r="A30" s="20" t="s">
        <v>17</v>
      </c>
      <c r="B30" s="21"/>
      <c r="C30" s="39"/>
      <c r="D30" s="67">
        <f>D31/C31-1</f>
        <v>-0.14315</v>
      </c>
      <c r="E30" s="40">
        <f>E31/D31-1</f>
        <v>0.22541868471727833</v>
      </c>
      <c r="F30" s="40">
        <f>F31/E31-1</f>
        <v>-4.7619047619047672E-2</v>
      </c>
      <c r="G30" s="40">
        <f t="shared" ref="G30" si="16">G31/F31-1</f>
        <v>0.12000000000000011</v>
      </c>
      <c r="H30" s="40">
        <f t="shared" ref="H30" si="17">H31/G31-1</f>
        <v>0.13839285714285721</v>
      </c>
      <c r="I30" s="23">
        <v>5.7500000000000002E-2</v>
      </c>
      <c r="J30" s="23">
        <f t="shared" ref="J30:AR30" si="18">I30</f>
        <v>5.7500000000000002E-2</v>
      </c>
      <c r="K30" s="23">
        <f t="shared" si="18"/>
        <v>5.7500000000000002E-2</v>
      </c>
      <c r="L30" s="23">
        <f t="shared" si="18"/>
        <v>5.7500000000000002E-2</v>
      </c>
      <c r="M30" s="23">
        <f t="shared" si="18"/>
        <v>5.7500000000000002E-2</v>
      </c>
      <c r="N30" s="23">
        <f t="shared" si="18"/>
        <v>5.7500000000000002E-2</v>
      </c>
      <c r="O30" s="23">
        <f t="shared" si="18"/>
        <v>5.7500000000000002E-2</v>
      </c>
      <c r="P30" s="23">
        <f t="shared" si="18"/>
        <v>5.7500000000000002E-2</v>
      </c>
      <c r="Q30" s="23">
        <f t="shared" si="18"/>
        <v>5.7500000000000002E-2</v>
      </c>
      <c r="R30" s="23">
        <f t="shared" si="18"/>
        <v>5.7500000000000002E-2</v>
      </c>
      <c r="S30" s="23">
        <f t="shared" si="18"/>
        <v>5.7500000000000002E-2</v>
      </c>
      <c r="T30" s="23">
        <f t="shared" si="18"/>
        <v>5.7500000000000002E-2</v>
      </c>
      <c r="U30" s="23">
        <f t="shared" si="18"/>
        <v>5.7500000000000002E-2</v>
      </c>
      <c r="V30" s="23">
        <f t="shared" si="18"/>
        <v>5.7500000000000002E-2</v>
      </c>
      <c r="W30" s="23">
        <f t="shared" si="18"/>
        <v>5.7500000000000002E-2</v>
      </c>
      <c r="X30" s="23">
        <f t="shared" si="18"/>
        <v>5.7500000000000002E-2</v>
      </c>
      <c r="Y30" s="23">
        <f t="shared" si="18"/>
        <v>5.7500000000000002E-2</v>
      </c>
      <c r="Z30" s="23">
        <f t="shared" si="18"/>
        <v>5.7500000000000002E-2</v>
      </c>
      <c r="AA30" s="23">
        <f t="shared" si="18"/>
        <v>5.7500000000000002E-2</v>
      </c>
      <c r="AB30" s="23">
        <f t="shared" si="18"/>
        <v>5.7500000000000002E-2</v>
      </c>
      <c r="AC30" s="23">
        <f t="shared" si="18"/>
        <v>5.7500000000000002E-2</v>
      </c>
      <c r="AD30" s="23">
        <f t="shared" si="18"/>
        <v>5.7500000000000002E-2</v>
      </c>
      <c r="AE30" s="23">
        <f t="shared" si="18"/>
        <v>5.7500000000000002E-2</v>
      </c>
      <c r="AF30" s="23">
        <f t="shared" si="18"/>
        <v>5.7500000000000002E-2</v>
      </c>
      <c r="AG30" s="23">
        <f t="shared" si="18"/>
        <v>5.7500000000000002E-2</v>
      </c>
      <c r="AH30" s="23">
        <f t="shared" si="18"/>
        <v>5.7500000000000002E-2</v>
      </c>
      <c r="AI30" s="23">
        <f t="shared" si="18"/>
        <v>5.7500000000000002E-2</v>
      </c>
      <c r="AJ30" s="23">
        <f t="shared" si="18"/>
        <v>5.7500000000000002E-2</v>
      </c>
      <c r="AK30" s="23">
        <f t="shared" si="18"/>
        <v>5.7500000000000002E-2</v>
      </c>
      <c r="AL30" s="23">
        <f t="shared" si="18"/>
        <v>5.7500000000000002E-2</v>
      </c>
      <c r="AM30" s="23">
        <f t="shared" si="18"/>
        <v>5.7500000000000002E-2</v>
      </c>
      <c r="AN30" s="23">
        <f t="shared" si="18"/>
        <v>5.7500000000000002E-2</v>
      </c>
      <c r="AO30" s="23">
        <f t="shared" si="18"/>
        <v>5.7500000000000002E-2</v>
      </c>
      <c r="AP30" s="23">
        <f t="shared" si="18"/>
        <v>5.7500000000000002E-2</v>
      </c>
      <c r="AQ30" s="23">
        <f t="shared" si="18"/>
        <v>5.7500000000000002E-2</v>
      </c>
      <c r="AR30" s="23">
        <f t="shared" si="18"/>
        <v>5.7500000000000002E-2</v>
      </c>
      <c r="AS30" s="23">
        <f t="shared" ref="AS30" si="19">AR30</f>
        <v>5.7500000000000002E-2</v>
      </c>
      <c r="AT30" s="23">
        <f t="shared" ref="AT30" si="20">AS30</f>
        <v>5.7500000000000002E-2</v>
      </c>
      <c r="AU30" s="23">
        <f t="shared" ref="AU30" si="21">AT30</f>
        <v>5.7500000000000002E-2</v>
      </c>
      <c r="AV30" s="23">
        <f t="shared" ref="AV30" si="22">AU30</f>
        <v>5.7500000000000002E-2</v>
      </c>
      <c r="AW30" s="23">
        <f t="shared" ref="AW30" si="23">AV30</f>
        <v>5.7500000000000002E-2</v>
      </c>
      <c r="AX30" s="23">
        <f t="shared" ref="AX30" si="24">AW30</f>
        <v>5.7500000000000002E-2</v>
      </c>
      <c r="AY30" s="23">
        <f t="shared" ref="AY30" si="25">AX30</f>
        <v>5.7500000000000002E-2</v>
      </c>
      <c r="AZ30" s="23">
        <f t="shared" ref="AZ30" si="26">AY30</f>
        <v>5.7500000000000002E-2</v>
      </c>
      <c r="BA30" s="23">
        <f t="shared" ref="BA30" si="27">AZ30</f>
        <v>5.7500000000000002E-2</v>
      </c>
      <c r="BB30" s="23">
        <f t="shared" ref="BB30:BC30" si="28">BA30</f>
        <v>5.7500000000000002E-2</v>
      </c>
      <c r="BC30" s="23">
        <f t="shared" si="28"/>
        <v>5.7500000000000002E-2</v>
      </c>
    </row>
    <row r="31" spans="1:55" ht="15" thickBot="1">
      <c r="A31" s="169" t="s">
        <v>18</v>
      </c>
      <c r="B31" s="21"/>
      <c r="C31" s="41">
        <f>B12</f>
        <v>2000000000</v>
      </c>
      <c r="D31" s="162">
        <v>1713700000</v>
      </c>
      <c r="E31" s="163">
        <v>2100000000</v>
      </c>
      <c r="F31" s="164">
        <v>2000000000</v>
      </c>
      <c r="G31" s="165">
        <v>2240000000</v>
      </c>
      <c r="H31" s="165">
        <v>2550000000</v>
      </c>
      <c r="I31" s="76">
        <f>H31*(1+I30)</f>
        <v>2696625000.0000005</v>
      </c>
      <c r="J31" s="76">
        <f t="shared" ref="J31:AR31" si="29">I31*(1+J30)</f>
        <v>2851680937.500001</v>
      </c>
      <c r="K31" s="76">
        <f t="shared" si="29"/>
        <v>3015652591.4062514</v>
      </c>
      <c r="L31" s="76">
        <f t="shared" si="29"/>
        <v>3189052615.4121113</v>
      </c>
      <c r="M31" s="76">
        <f t="shared" si="29"/>
        <v>3372423140.7983079</v>
      </c>
      <c r="N31" s="76">
        <f t="shared" si="29"/>
        <v>3566337471.3942108</v>
      </c>
      <c r="O31" s="76">
        <f t="shared" si="29"/>
        <v>3771401875.9993782</v>
      </c>
      <c r="P31" s="76">
        <f t="shared" si="29"/>
        <v>3988257483.8693428</v>
      </c>
      <c r="Q31" s="76">
        <f t="shared" si="29"/>
        <v>4217582289.1918306</v>
      </c>
      <c r="R31" s="76">
        <f t="shared" si="29"/>
        <v>4460093270.8203611</v>
      </c>
      <c r="S31" s="76">
        <f t="shared" si="29"/>
        <v>4716548633.8925323</v>
      </c>
      <c r="T31" s="76">
        <f t="shared" si="29"/>
        <v>4987750180.3413534</v>
      </c>
      <c r="U31" s="76">
        <f t="shared" si="29"/>
        <v>5274545815.7109814</v>
      </c>
      <c r="V31" s="76">
        <f t="shared" si="29"/>
        <v>5577832200.1143637</v>
      </c>
      <c r="W31" s="76">
        <f t="shared" si="29"/>
        <v>5898557551.6209402</v>
      </c>
      <c r="X31" s="76">
        <f t="shared" si="29"/>
        <v>6237724610.8391447</v>
      </c>
      <c r="Y31" s="76">
        <f t="shared" si="29"/>
        <v>6596393775.9623966</v>
      </c>
      <c r="Z31" s="76">
        <f t="shared" si="29"/>
        <v>6975686418.0802355</v>
      </c>
      <c r="AA31" s="76">
        <f t="shared" si="29"/>
        <v>7376788387.1198502</v>
      </c>
      <c r="AB31" s="76">
        <f t="shared" si="29"/>
        <v>7800953719.3792419</v>
      </c>
      <c r="AC31" s="76">
        <f t="shared" si="29"/>
        <v>8249508558.2435493</v>
      </c>
      <c r="AD31" s="76">
        <f t="shared" si="29"/>
        <v>8723855300.3425541</v>
      </c>
      <c r="AE31" s="76">
        <f t="shared" si="29"/>
        <v>9225476980.1122513</v>
      </c>
      <c r="AF31" s="76">
        <f t="shared" si="29"/>
        <v>9755941906.4687061</v>
      </c>
      <c r="AG31" s="76">
        <f t="shared" si="29"/>
        <v>10316908566.090658</v>
      </c>
      <c r="AH31" s="76">
        <f t="shared" si="29"/>
        <v>10910130808.640873</v>
      </c>
      <c r="AI31" s="76">
        <f t="shared" si="29"/>
        <v>11537463330.137724</v>
      </c>
      <c r="AJ31" s="76">
        <f t="shared" si="29"/>
        <v>12200867471.620644</v>
      </c>
      <c r="AK31" s="76">
        <f t="shared" si="29"/>
        <v>12902417351.238832</v>
      </c>
      <c r="AL31" s="76">
        <f t="shared" si="29"/>
        <v>13644306348.935066</v>
      </c>
      <c r="AM31" s="76">
        <f t="shared" si="29"/>
        <v>14428853963.998835</v>
      </c>
      <c r="AN31" s="76">
        <f t="shared" si="29"/>
        <v>15258513066.92877</v>
      </c>
      <c r="AO31" s="76">
        <f t="shared" si="29"/>
        <v>16135877568.277176</v>
      </c>
      <c r="AP31" s="76">
        <f t="shared" si="29"/>
        <v>17063690528.453115</v>
      </c>
      <c r="AQ31" s="76">
        <f t="shared" si="29"/>
        <v>18044852733.839172</v>
      </c>
      <c r="AR31" s="76">
        <f t="shared" si="29"/>
        <v>19082431766.034927</v>
      </c>
      <c r="AS31" s="76">
        <f t="shared" ref="AS31" si="30">AR31*(1+AS30)</f>
        <v>20179671592.581936</v>
      </c>
      <c r="AT31" s="76">
        <f t="shared" ref="AT31" si="31">AS31*(1+AT30)</f>
        <v>21340002709.155399</v>
      </c>
      <c r="AU31" s="76">
        <f t="shared" ref="AU31" si="32">AT31*(1+AU30)</f>
        <v>22567052864.931835</v>
      </c>
      <c r="AV31" s="76">
        <f t="shared" ref="AV31" si="33">AU31*(1+AV30)</f>
        <v>23864658404.665417</v>
      </c>
      <c r="AW31" s="76">
        <f t="shared" ref="AW31" si="34">AV31*(1+AW30)</f>
        <v>25236876262.933681</v>
      </c>
      <c r="AX31" s="76">
        <f t="shared" ref="AX31" si="35">AW31*(1+AX30)</f>
        <v>26687996648.052372</v>
      </c>
      <c r="AY31" s="76">
        <f t="shared" ref="AY31" si="36">AX31*(1+AY30)</f>
        <v>28222556455.315388</v>
      </c>
      <c r="AZ31" s="76">
        <f t="shared" ref="AZ31" si="37">AY31*(1+AZ30)</f>
        <v>29845353451.496025</v>
      </c>
      <c r="BA31" s="76">
        <f t="shared" ref="BA31" si="38">AZ31*(1+BA30)</f>
        <v>31561461274.95705</v>
      </c>
      <c r="BB31" s="76">
        <f t="shared" ref="BB31:BC31" si="39">BA31*(1+BB30)</f>
        <v>33376245298.267082</v>
      </c>
      <c r="BC31" s="76">
        <f t="shared" si="39"/>
        <v>35295379402.917442</v>
      </c>
    </row>
    <row r="32" spans="1:55" ht="29.5" customHeight="1">
      <c r="A32" s="25" t="s">
        <v>19</v>
      </c>
      <c r="B32" s="21"/>
      <c r="C32" s="41">
        <f>B13</f>
        <v>1500000000</v>
      </c>
      <c r="D32" s="68">
        <f t="shared" ref="D32:AR32" si="40">$B$14*D31</f>
        <v>1542330000</v>
      </c>
      <c r="E32" s="27">
        <f t="shared" si="40"/>
        <v>1890000000</v>
      </c>
      <c r="F32" s="27">
        <f t="shared" si="40"/>
        <v>1800000000</v>
      </c>
      <c r="G32" s="27">
        <f>$B$14*G31</f>
        <v>2016000000</v>
      </c>
      <c r="H32" s="68">
        <f t="shared" si="40"/>
        <v>2295000000</v>
      </c>
      <c r="I32" s="27">
        <f t="shared" si="40"/>
        <v>2426962500.0000005</v>
      </c>
      <c r="J32" s="27">
        <f t="shared" si="40"/>
        <v>2566512843.750001</v>
      </c>
      <c r="K32" s="27">
        <f t="shared" si="40"/>
        <v>2714087332.2656264</v>
      </c>
      <c r="L32" s="27">
        <f t="shared" si="40"/>
        <v>2870147353.8709002</v>
      </c>
      <c r="M32" s="27">
        <f t="shared" si="40"/>
        <v>3035180826.7184772</v>
      </c>
      <c r="N32" s="27">
        <f t="shared" si="40"/>
        <v>3209703724.2547898</v>
      </c>
      <c r="O32" s="27">
        <f t="shared" si="40"/>
        <v>3394261688.3994403</v>
      </c>
      <c r="P32" s="27">
        <f t="shared" si="40"/>
        <v>3589431735.4824085</v>
      </c>
      <c r="Q32" s="27">
        <f t="shared" si="40"/>
        <v>3795824060.2726479</v>
      </c>
      <c r="R32" s="27">
        <f t="shared" si="40"/>
        <v>4014083943.7383251</v>
      </c>
      <c r="S32" s="27">
        <f t="shared" si="40"/>
        <v>4244893770.5032792</v>
      </c>
      <c r="T32" s="27">
        <f t="shared" si="40"/>
        <v>4488975162.3072186</v>
      </c>
      <c r="U32" s="27">
        <f t="shared" si="40"/>
        <v>4747091234.139883</v>
      </c>
      <c r="V32" s="27">
        <f t="shared" si="40"/>
        <v>5020048980.1029272</v>
      </c>
      <c r="W32" s="27">
        <f t="shared" si="40"/>
        <v>5308701796.4588461</v>
      </c>
      <c r="X32" s="27">
        <f t="shared" si="40"/>
        <v>5613952149.7552299</v>
      </c>
      <c r="Y32" s="27">
        <f t="shared" si="40"/>
        <v>5936754398.3661575</v>
      </c>
      <c r="Z32" s="27">
        <f t="shared" si="40"/>
        <v>6278117776.272212</v>
      </c>
      <c r="AA32" s="27">
        <f t="shared" si="40"/>
        <v>6639109548.4078655</v>
      </c>
      <c r="AB32" s="27">
        <f t="shared" si="40"/>
        <v>7020858347.4413176</v>
      </c>
      <c r="AC32" s="27">
        <f t="shared" si="40"/>
        <v>7424557702.4191942</v>
      </c>
      <c r="AD32" s="27">
        <f t="shared" si="40"/>
        <v>7851469770.3082991</v>
      </c>
      <c r="AE32" s="27">
        <f t="shared" si="40"/>
        <v>8302929282.1010265</v>
      </c>
      <c r="AF32" s="27">
        <f t="shared" si="40"/>
        <v>8780347715.8218365</v>
      </c>
      <c r="AG32" s="27">
        <f t="shared" si="40"/>
        <v>9285217709.4815922</v>
      </c>
      <c r="AH32" s="27">
        <f t="shared" si="40"/>
        <v>9819117727.7767868</v>
      </c>
      <c r="AI32" s="27">
        <f t="shared" si="40"/>
        <v>10383716997.123951</v>
      </c>
      <c r="AJ32" s="27">
        <f t="shared" si="40"/>
        <v>10980780724.45858</v>
      </c>
      <c r="AK32" s="27">
        <f t="shared" si="40"/>
        <v>11612175616.11495</v>
      </c>
      <c r="AL32" s="27">
        <f t="shared" si="40"/>
        <v>12279875714.041559</v>
      </c>
      <c r="AM32" s="27">
        <f t="shared" si="40"/>
        <v>12985968567.598951</v>
      </c>
      <c r="AN32" s="27">
        <f t="shared" si="40"/>
        <v>13732661760.235893</v>
      </c>
      <c r="AO32" s="27">
        <f t="shared" si="40"/>
        <v>14522289811.449459</v>
      </c>
      <c r="AP32" s="27">
        <f t="shared" si="40"/>
        <v>15357321475.607803</v>
      </c>
      <c r="AQ32" s="27">
        <f t="shared" si="40"/>
        <v>16240367460.455256</v>
      </c>
      <c r="AR32" s="27">
        <f t="shared" si="40"/>
        <v>17174188589.431435</v>
      </c>
      <c r="AS32" s="27">
        <f t="shared" ref="AS32:AZ32" si="41">$B$14*AS31</f>
        <v>18161704433.323742</v>
      </c>
      <c r="AT32" s="27">
        <f t="shared" si="41"/>
        <v>19206002438.239861</v>
      </c>
      <c r="AU32" s="27">
        <f t="shared" si="41"/>
        <v>20310347578.438652</v>
      </c>
      <c r="AV32" s="27">
        <f t="shared" si="41"/>
        <v>21478192564.198875</v>
      </c>
      <c r="AW32" s="27">
        <f t="shared" si="41"/>
        <v>22713188636.640312</v>
      </c>
      <c r="AX32" s="27">
        <f t="shared" si="41"/>
        <v>24019196983.247135</v>
      </c>
      <c r="AY32" s="27">
        <f t="shared" si="41"/>
        <v>25400300809.783848</v>
      </c>
      <c r="AZ32" s="27">
        <f t="shared" si="41"/>
        <v>26860818106.346424</v>
      </c>
      <c r="BA32" s="27">
        <f t="shared" ref="BA32:BC32" si="42">$B$14*BA31</f>
        <v>28405315147.461346</v>
      </c>
      <c r="BB32" s="27">
        <f t="shared" si="42"/>
        <v>30038620768.440376</v>
      </c>
      <c r="BC32" s="27">
        <f t="shared" si="42"/>
        <v>31765841462.625698</v>
      </c>
    </row>
    <row r="33" spans="1:55" ht="29.5" customHeight="1">
      <c r="A33" s="25" t="s">
        <v>43</v>
      </c>
      <c r="B33" s="21"/>
      <c r="C33" s="41"/>
      <c r="D33" s="68"/>
      <c r="E33" s="27"/>
      <c r="F33" s="27"/>
      <c r="G33" s="27"/>
      <c r="H33" s="68"/>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row>
    <row r="34" spans="1:55">
      <c r="A34" s="28" t="s">
        <v>27</v>
      </c>
      <c r="B34" s="21"/>
      <c r="C34" s="167">
        <f>C35/(C32/C29)</f>
        <v>49.773598</v>
      </c>
      <c r="D34" s="53">
        <f>C34*(1+$B$19)</f>
        <v>47.701351797835962</v>
      </c>
      <c r="E34" s="53">
        <f>D34*(1+$B$19)</f>
        <v>45.715380337602035</v>
      </c>
      <c r="F34" s="53">
        <f t="shared" ref="F34:AQ34" si="43">E34*(1+$B$19)</f>
        <v>43.812091704839737</v>
      </c>
      <c r="G34" s="53">
        <f t="shared" si="43"/>
        <v>41.988043528852607</v>
      </c>
      <c r="H34" s="69">
        <f t="shared" si="43"/>
        <v>40.239936756684699</v>
      </c>
      <c r="I34" s="53">
        <f t="shared" si="43"/>
        <v>38.564609686309737</v>
      </c>
      <c r="J34" s="53">
        <f t="shared" si="43"/>
        <v>36.959032248239176</v>
      </c>
      <c r="K34" s="53">
        <f t="shared" si="43"/>
        <v>35.420300525206578</v>
      </c>
      <c r="L34" s="53">
        <f t="shared" si="43"/>
        <v>33.94563150001639</v>
      </c>
      <c r="M34" s="53">
        <f t="shared" si="43"/>
        <v>32.532358022057878</v>
      </c>
      <c r="N34" s="53">
        <f t="shared" si="43"/>
        <v>31.177923983380378</v>
      </c>
      <c r="O34" s="53">
        <f t="shared" si="43"/>
        <v>29.87987969560518</v>
      </c>
      <c r="P34" s="53">
        <f t="shared" si="43"/>
        <v>28.635877459312432</v>
      </c>
      <c r="Q34" s="53">
        <f t="shared" si="43"/>
        <v>27.443667317889766</v>
      </c>
      <c r="R34" s="53">
        <f t="shared" si="43"/>
        <v>26.301092988162779</v>
      </c>
      <c r="S34" s="53">
        <f t="shared" si="43"/>
        <v>25.206087960447412</v>
      </c>
      <c r="T34" s="53">
        <f t="shared" si="43"/>
        <v>24.156671760970536</v>
      </c>
      <c r="U34" s="53">
        <f t="shared" si="43"/>
        <v>23.150946369898858</v>
      </c>
      <c r="V34" s="53">
        <f t="shared" si="43"/>
        <v>22.187092788497605</v>
      </c>
      <c r="W34" s="53">
        <f t="shared" si="43"/>
        <v>21.263367749210204</v>
      </c>
      <c r="X34" s="53">
        <f t="shared" si="43"/>
        <v>20.378100562708674</v>
      </c>
      <c r="Y34" s="53">
        <f t="shared" si="43"/>
        <v>19.52969009621216</v>
      </c>
      <c r="Z34" s="53">
        <f t="shared" si="43"/>
        <v>18.716601877608468</v>
      </c>
      <c r="AA34" s="53">
        <f t="shared" si="43"/>
        <v>17.937365320140984</v>
      </c>
      <c r="AB34" s="53">
        <f t="shared" si="43"/>
        <v>17.190571062641432</v>
      </c>
      <c r="AC34" s="53">
        <f t="shared" si="43"/>
        <v>16.474868420497906</v>
      </c>
      <c r="AD34" s="53">
        <f t="shared" si="43"/>
        <v>15.788962942747853</v>
      </c>
      <c r="AE34" s="53">
        <f t="shared" si="43"/>
        <v>15.13161407087771</v>
      </c>
      <c r="AF34" s="53">
        <f t="shared" si="43"/>
        <v>14.501632895094753</v>
      </c>
      <c r="AG34" s="53">
        <f t="shared" si="43"/>
        <v>13.897880004013075</v>
      </c>
      <c r="AH34" s="53">
        <f t="shared" si="43"/>
        <v>13.319263423864546</v>
      </c>
      <c r="AI34" s="53">
        <f t="shared" si="43"/>
        <v>12.764736643507504</v>
      </c>
      <c r="AJ34" s="53">
        <f t="shared" si="43"/>
        <v>12.233296721661135</v>
      </c>
      <c r="AK34" s="53">
        <f t="shared" si="43"/>
        <v>11.723982472942204</v>
      </c>
      <c r="AL34" s="53">
        <f t="shared" si="43"/>
        <v>11.235872729423315</v>
      </c>
      <c r="AM34" s="53">
        <f t="shared" si="43"/>
        <v>10.768084674568492</v>
      </c>
      <c r="AN34" s="53">
        <f t="shared" si="43"/>
        <v>10.319772246532741</v>
      </c>
      <c r="AO34" s="53">
        <f t="shared" si="43"/>
        <v>9.8901246079377714</v>
      </c>
      <c r="AP34" s="53">
        <f t="shared" si="43"/>
        <v>9.4783646793561935</v>
      </c>
      <c r="AQ34" s="53">
        <f t="shared" si="43"/>
        <v>9.0837477338518386</v>
      </c>
      <c r="AR34" s="53">
        <f>AQ34*(1+$B$19)</f>
        <v>8.7055600500341921</v>
      </c>
      <c r="AS34" s="53">
        <f t="shared" ref="AS34:AZ34" si="44">AR34*(1+$B$19)</f>
        <v>8.3431176211908049</v>
      </c>
      <c r="AT34" s="53">
        <f t="shared" si="44"/>
        <v>7.9957649181629762</v>
      </c>
      <c r="AU34" s="53">
        <f t="shared" si="44"/>
        <v>7.6628737037271684</v>
      </c>
      <c r="AV34" s="53">
        <f t="shared" si="44"/>
        <v>7.3438418963378105</v>
      </c>
      <c r="AW34" s="53">
        <f t="shared" si="44"/>
        <v>7.038092481176399</v>
      </c>
      <c r="AX34" s="53">
        <f t="shared" si="44"/>
        <v>6.7450724665373718</v>
      </c>
      <c r="AY34" s="53">
        <f t="shared" si="44"/>
        <v>6.4642518836632288</v>
      </c>
      <c r="AZ34" s="53">
        <f t="shared" si="44"/>
        <v>6.1951228282199624</v>
      </c>
      <c r="BA34" s="53">
        <f t="shared" ref="BA34:BC34" si="45">AZ34*(1+$B$19)</f>
        <v>5.9371985416791633</v>
      </c>
      <c r="BB34" s="53">
        <f t="shared" si="45"/>
        <v>5.6900125309453502</v>
      </c>
      <c r="BC34" s="53">
        <f t="shared" si="45"/>
        <v>5.4531177246362441</v>
      </c>
    </row>
    <row r="35" spans="1:55" ht="15" thickBot="1">
      <c r="A35" s="29" t="s">
        <v>20</v>
      </c>
      <c r="B35" s="21"/>
      <c r="C35" s="168">
        <f>B11</f>
        <v>1000000000</v>
      </c>
      <c r="D35" s="38">
        <f t="shared" ref="D35:AQ35" si="46">D34*(D32/D29)</f>
        <v>985411662.33493686</v>
      </c>
      <c r="E35" s="38">
        <f t="shared" si="46"/>
        <v>1157267739.1210208</v>
      </c>
      <c r="F35" s="38">
        <f t="shared" si="46"/>
        <v>1056273047.5262746</v>
      </c>
      <c r="G35" s="38">
        <f t="shared" si="46"/>
        <v>1133772376.7282786</v>
      </c>
      <c r="H35" s="70">
        <f t="shared" si="46"/>
        <v>1236942992.1005025</v>
      </c>
      <c r="I35" s="38">
        <f t="shared" si="46"/>
        <v>1253607873.7407532</v>
      </c>
      <c r="J35" s="38">
        <f t="shared" si="46"/>
        <v>1201415863.1217456</v>
      </c>
      <c r="K35" s="38">
        <f t="shared" si="46"/>
        <v>1151396785.5462472</v>
      </c>
      <c r="L35" s="38">
        <f t="shared" si="46"/>
        <v>1103460174.3325653</v>
      </c>
      <c r="M35" s="38">
        <f t="shared" si="46"/>
        <v>1057519329.2383465</v>
      </c>
      <c r="N35" s="38">
        <f t="shared" si="46"/>
        <v>1013491159.6507423</v>
      </c>
      <c r="O35" s="38">
        <f t="shared" si="46"/>
        <v>971296034.30511069</v>
      </c>
      <c r="P35" s="38">
        <f t="shared" si="46"/>
        <v>930857637.26044154</v>
      </c>
      <c r="Q35" s="38">
        <f t="shared" si="46"/>
        <v>892102829.87102318</v>
      </c>
      <c r="R35" s="38">
        <f t="shared" si="46"/>
        <v>854961518.50470352</v>
      </c>
      <c r="S35" s="38">
        <f t="shared" si="46"/>
        <v>819366527.76849496</v>
      </c>
      <c r="T35" s="38">
        <f t="shared" si="46"/>
        <v>785253479.01223266</v>
      </c>
      <c r="U35" s="38">
        <f t="shared" si="46"/>
        <v>752560673.89054525</v>
      </c>
      <c r="V35" s="38">
        <f t="shared" si="46"/>
        <v>721228982.77254152</v>
      </c>
      <c r="W35" s="38">
        <f t="shared" si="46"/>
        <v>691201737.79738355</v>
      </c>
      <c r="X35" s="38">
        <f t="shared" si="46"/>
        <v>662424630.38232756</v>
      </c>
      <c r="Y35" s="38">
        <f t="shared" si="46"/>
        <v>634845612.99785614</v>
      </c>
      <c r="Z35" s="38">
        <f t="shared" si="46"/>
        <v>608414805.03224933</v>
      </c>
      <c r="AA35" s="38">
        <f t="shared" si="46"/>
        <v>583084402.57533932</v>
      </c>
      <c r="AB35" s="38">
        <f t="shared" si="46"/>
        <v>558808591.95827603</v>
      </c>
      <c r="AC35" s="38">
        <f t="shared" si="46"/>
        <v>535543466.89293182</v>
      </c>
      <c r="AD35" s="38">
        <f t="shared" si="46"/>
        <v>513246949.06107563</v>
      </c>
      <c r="AE35" s="38">
        <f t="shared" si="46"/>
        <v>491878712.00969559</v>
      </c>
      <c r="AF35" s="38">
        <f t="shared" si="46"/>
        <v>471400108.21481967</v>
      </c>
      <c r="AG35" s="38">
        <f t="shared" si="46"/>
        <v>451774099.18192071</v>
      </c>
      <c r="AH35" s="38">
        <f t="shared" si="46"/>
        <v>432965188.4564833</v>
      </c>
      <c r="AI35" s="38">
        <f t="shared" si="46"/>
        <v>414939357.42356926</v>
      </c>
      <c r="AJ35" s="38">
        <f t="shared" si="46"/>
        <v>397664003.7802707</v>
      </c>
      <c r="AK35" s="38">
        <f t="shared" si="46"/>
        <v>381107882.56976444</v>
      </c>
      <c r="AL35" s="38">
        <f t="shared" si="46"/>
        <v>365241049.6703229</v>
      </c>
      <c r="AM35" s="38">
        <f t="shared" si="46"/>
        <v>350034807.63707203</v>
      </c>
      <c r="AN35" s="38">
        <f t="shared" si="46"/>
        <v>335461653.79854214</v>
      </c>
      <c r="AO35" s="38">
        <f t="shared" si="46"/>
        <v>321495230.51413953</v>
      </c>
      <c r="AP35" s="38">
        <f t="shared" si="46"/>
        <v>308110277.50256944</v>
      </c>
      <c r="AQ35" s="38">
        <f t="shared" si="46"/>
        <v>295282586.15499181</v>
      </c>
      <c r="AR35" s="38">
        <f>AR34*(AR32/AR29)</f>
        <v>282988955.75027692</v>
      </c>
      <c r="AS35" s="161">
        <f>AR35+AR35*AS36</f>
        <v>271216615.19106543</v>
      </c>
      <c r="AT35" s="161">
        <f t="shared" ref="AT35:BC35" si="47">AS35+AS35*AT36</f>
        <v>259934003.99911711</v>
      </c>
      <c r="AU35" s="161">
        <f t="shared" si="47"/>
        <v>249120749.43275383</v>
      </c>
      <c r="AV35" s="161">
        <f t="shared" si="47"/>
        <v>238757326.25635126</v>
      </c>
      <c r="AW35" s="161">
        <f t="shared" si="47"/>
        <v>228825021.48408705</v>
      </c>
      <c r="AX35" s="161">
        <f t="shared" si="47"/>
        <v>219305900.59034902</v>
      </c>
      <c r="AY35" s="161">
        <f t="shared" si="47"/>
        <v>210182775.12579051</v>
      </c>
      <c r="AZ35" s="161">
        <f t="shared" si="47"/>
        <v>201439171.68055761</v>
      </c>
      <c r="BA35" s="161">
        <f t="shared" si="47"/>
        <v>193059302.13864642</v>
      </c>
      <c r="BB35" s="161">
        <f t="shared" si="47"/>
        <v>185028035.16967875</v>
      </c>
      <c r="BC35" s="161">
        <f t="shared" si="47"/>
        <v>177330868.90662012</v>
      </c>
    </row>
    <row r="36" spans="1:55" ht="15" thickBot="1">
      <c r="A36" s="31" t="str">
        <f>A1&amp;"'s year over year percentage reduction target for next year (unsmoothed)"</f>
        <v>&lt;YOUR COMPANY'S NAME&gt;'s year over year percentage reduction target for next year (unsmoothed)</v>
      </c>
      <c r="B36" s="32"/>
      <c r="C36" s="33"/>
      <c r="D36" s="71">
        <f>D35/C35-1</f>
        <v>-1.4588337665063178E-2</v>
      </c>
      <c r="E36" s="37">
        <f t="shared" ref="E36:AQ36" si="48">E35/D35-1</f>
        <v>0.17440028706263755</v>
      </c>
      <c r="F36" s="37">
        <f t="shared" si="48"/>
        <v>-8.7269944698756263E-2</v>
      </c>
      <c r="G36" s="37">
        <f t="shared" si="48"/>
        <v>7.3370545034262324E-2</v>
      </c>
      <c r="H36" s="71">
        <f t="shared" si="48"/>
        <v>9.0997644227267971E-2</v>
      </c>
      <c r="I36" s="37">
        <f t="shared" si="48"/>
        <v>1.3472635155118429E-2</v>
      </c>
      <c r="J36" s="37">
        <f t="shared" si="48"/>
        <v>-4.1633441933694226E-2</v>
      </c>
      <c r="K36" s="37">
        <f t="shared" si="48"/>
        <v>-4.1633441933694226E-2</v>
      </c>
      <c r="L36" s="37">
        <f t="shared" si="48"/>
        <v>-4.1633441933694337E-2</v>
      </c>
      <c r="M36" s="37">
        <f t="shared" si="48"/>
        <v>-4.1633441933694115E-2</v>
      </c>
      <c r="N36" s="37">
        <f t="shared" si="48"/>
        <v>-4.1633441933694448E-2</v>
      </c>
      <c r="O36" s="37">
        <f t="shared" si="48"/>
        <v>-4.1633441933694226E-2</v>
      </c>
      <c r="P36" s="37">
        <f t="shared" si="48"/>
        <v>-4.1633441933694115E-2</v>
      </c>
      <c r="Q36" s="37">
        <f t="shared" si="48"/>
        <v>-4.1633441933694226E-2</v>
      </c>
      <c r="R36" s="37">
        <f t="shared" si="48"/>
        <v>-4.1633441933694337E-2</v>
      </c>
      <c r="S36" s="37">
        <f t="shared" si="48"/>
        <v>-4.1633441933694115E-2</v>
      </c>
      <c r="T36" s="37">
        <f t="shared" si="48"/>
        <v>-4.1633441933694226E-2</v>
      </c>
      <c r="U36" s="37">
        <f t="shared" si="48"/>
        <v>-4.1633441933694559E-2</v>
      </c>
      <c r="V36" s="37">
        <f t="shared" si="48"/>
        <v>-4.1633441933694115E-2</v>
      </c>
      <c r="W36" s="37">
        <f t="shared" si="48"/>
        <v>-4.1633441933694226E-2</v>
      </c>
      <c r="X36" s="37">
        <f t="shared" si="48"/>
        <v>-4.1633441933694337E-2</v>
      </c>
      <c r="Y36" s="37">
        <f t="shared" si="48"/>
        <v>-4.1633441933694115E-2</v>
      </c>
      <c r="Z36" s="37">
        <f t="shared" si="48"/>
        <v>-4.1633441933694337E-2</v>
      </c>
      <c r="AA36" s="37">
        <f t="shared" si="48"/>
        <v>-4.1633441933694226E-2</v>
      </c>
      <c r="AB36" s="37">
        <f t="shared" si="48"/>
        <v>-4.1633441933694448E-2</v>
      </c>
      <c r="AC36" s="37">
        <f t="shared" si="48"/>
        <v>-4.1633441933694004E-2</v>
      </c>
      <c r="AD36" s="37">
        <f t="shared" si="48"/>
        <v>-4.1633441933694226E-2</v>
      </c>
      <c r="AE36" s="37">
        <f t="shared" si="48"/>
        <v>-4.1633441933694226E-2</v>
      </c>
      <c r="AF36" s="37">
        <f t="shared" si="48"/>
        <v>-4.1633441933694115E-2</v>
      </c>
      <c r="AG36" s="37">
        <f t="shared" si="48"/>
        <v>-4.1633441933694448E-2</v>
      </c>
      <c r="AH36" s="37">
        <f t="shared" si="48"/>
        <v>-4.1633441933694004E-2</v>
      </c>
      <c r="AI36" s="37">
        <f t="shared" si="48"/>
        <v>-4.1633441933694337E-2</v>
      </c>
      <c r="AJ36" s="37">
        <f t="shared" si="48"/>
        <v>-4.1633441933694226E-2</v>
      </c>
      <c r="AK36" s="37">
        <f t="shared" si="48"/>
        <v>-4.1633441933694226E-2</v>
      </c>
      <c r="AL36" s="37">
        <f t="shared" si="48"/>
        <v>-4.1633441933694448E-2</v>
      </c>
      <c r="AM36" s="37">
        <f t="shared" si="48"/>
        <v>-4.1633441933694115E-2</v>
      </c>
      <c r="AN36" s="37">
        <f t="shared" si="48"/>
        <v>-4.1633441933694226E-2</v>
      </c>
      <c r="AO36" s="37">
        <f t="shared" si="48"/>
        <v>-4.1633441933694115E-2</v>
      </c>
      <c r="AP36" s="37">
        <f t="shared" si="48"/>
        <v>-4.1633441933694337E-2</v>
      </c>
      <c r="AQ36" s="37">
        <f t="shared" si="48"/>
        <v>-4.1633441933694226E-2</v>
      </c>
      <c r="AR36" s="37">
        <f>AR35/AQ35-1</f>
        <v>-4.1633441933694115E-2</v>
      </c>
      <c r="AS36" s="37">
        <v>-4.1599999999999998E-2</v>
      </c>
      <c r="AT36" s="37">
        <v>-4.1599999999999998E-2</v>
      </c>
      <c r="AU36" s="37">
        <v>-4.1599999999999998E-2</v>
      </c>
      <c r="AV36" s="37">
        <v>-4.1599999999999998E-2</v>
      </c>
      <c r="AW36" s="37">
        <v>-4.1599999999999998E-2</v>
      </c>
      <c r="AX36" s="37">
        <v>-4.1599999999999998E-2</v>
      </c>
      <c r="AY36" s="37">
        <v>-4.1599999999999998E-2</v>
      </c>
      <c r="AZ36" s="37">
        <v>-4.1599999999999998E-2</v>
      </c>
      <c r="BA36" s="37">
        <v>-4.1599999999999998E-2</v>
      </c>
      <c r="BB36" s="37">
        <v>-4.1599999999999998E-2</v>
      </c>
      <c r="BC36" s="37">
        <v>-4.1599999999999998E-2</v>
      </c>
    </row>
    <row r="37" spans="1:55">
      <c r="A37" s="78" t="s">
        <v>22</v>
      </c>
      <c r="B37" s="79"/>
      <c r="C37" s="83"/>
      <c r="D37" s="85">
        <f t="shared" ref="D37:AR37" si="49">D35/$C$35-1</f>
        <v>-1.4588337665063178E-2</v>
      </c>
      <c r="E37" s="86">
        <f t="shared" si="49"/>
        <v>0.15726773912102088</v>
      </c>
      <c r="F37" s="86">
        <f t="shared" si="49"/>
        <v>5.6273047526274489E-2</v>
      </c>
      <c r="G37" s="86">
        <f t="shared" si="49"/>
        <v>0.13377237672827857</v>
      </c>
      <c r="H37" s="86">
        <f t="shared" si="49"/>
        <v>0.2369429921005024</v>
      </c>
      <c r="I37" s="86">
        <f t="shared" si="49"/>
        <v>0.25360787374075322</v>
      </c>
      <c r="J37" s="86">
        <f t="shared" si="49"/>
        <v>0.20141586312174553</v>
      </c>
      <c r="K37" s="86">
        <f t="shared" si="49"/>
        <v>0.15139678554624725</v>
      </c>
      <c r="L37" s="86">
        <f t="shared" si="49"/>
        <v>0.10346017433256538</v>
      </c>
      <c r="M37" s="86">
        <f t="shared" si="49"/>
        <v>5.7519329238346462E-2</v>
      </c>
      <c r="N37" s="86">
        <f t="shared" si="49"/>
        <v>1.3491159650742324E-2</v>
      </c>
      <c r="O37" s="86">
        <f t="shared" si="49"/>
        <v>-2.8703965694889311E-2</v>
      </c>
      <c r="P37" s="86">
        <f t="shared" si="49"/>
        <v>-6.9142362739558427E-2</v>
      </c>
      <c r="Q37" s="86">
        <f t="shared" si="49"/>
        <v>-0.10789717012897682</v>
      </c>
      <c r="R37" s="86">
        <f t="shared" si="49"/>
        <v>-0.14503848149529652</v>
      </c>
      <c r="S37" s="86">
        <f t="shared" si="49"/>
        <v>-0.18063347223150505</v>
      </c>
      <c r="T37" s="86">
        <f t="shared" si="49"/>
        <v>-0.21474652098776736</v>
      </c>
      <c r="U37" s="86">
        <f t="shared" si="49"/>
        <v>-0.24743932610945474</v>
      </c>
      <c r="V37" s="86">
        <f t="shared" si="49"/>
        <v>-0.27877101722745845</v>
      </c>
      <c r="W37" s="86">
        <f t="shared" si="49"/>
        <v>-0.30879826220261641</v>
      </c>
      <c r="X37" s="86">
        <f t="shared" si="49"/>
        <v>-0.33757536961767243</v>
      </c>
      <c r="Y37" s="86">
        <f t="shared" si="49"/>
        <v>-0.36515438700214387</v>
      </c>
      <c r="Z37" s="86">
        <f t="shared" si="49"/>
        <v>-0.39158519496775068</v>
      </c>
      <c r="AA37" s="86">
        <f t="shared" si="49"/>
        <v>-0.41691559742466067</v>
      </c>
      <c r="AB37" s="86">
        <f t="shared" si="49"/>
        <v>-0.44119140804172396</v>
      </c>
      <c r="AC37" s="86">
        <f t="shared" si="49"/>
        <v>-0.46445653310706814</v>
      </c>
      <c r="AD37" s="86">
        <f t="shared" si="49"/>
        <v>-0.4867530509389244</v>
      </c>
      <c r="AE37" s="86">
        <f t="shared" si="49"/>
        <v>-0.50812128799030443</v>
      </c>
      <c r="AF37" s="86">
        <f t="shared" si="49"/>
        <v>-0.52859989178518041</v>
      </c>
      <c r="AG37" s="86">
        <f t="shared" si="49"/>
        <v>-0.54822590081807931</v>
      </c>
      <c r="AH37" s="86">
        <f t="shared" si="49"/>
        <v>-0.56703481154351665</v>
      </c>
      <c r="AI37" s="86">
        <f t="shared" si="49"/>
        <v>-0.58506064257643076</v>
      </c>
      <c r="AJ37" s="86">
        <f t="shared" si="49"/>
        <v>-0.60233599621972933</v>
      </c>
      <c r="AK37" s="86">
        <f t="shared" si="49"/>
        <v>-0.61889211743023553</v>
      </c>
      <c r="AL37" s="86">
        <f t="shared" si="49"/>
        <v>-0.63475895032967711</v>
      </c>
      <c r="AM37" s="86">
        <f t="shared" si="49"/>
        <v>-0.64996519236292793</v>
      </c>
      <c r="AN37" s="86">
        <f t="shared" si="49"/>
        <v>-0.6645383462014578</v>
      </c>
      <c r="AO37" s="86">
        <f t="shared" si="49"/>
        <v>-0.67850476948586047</v>
      </c>
      <c r="AP37" s="86">
        <f t="shared" si="49"/>
        <v>-0.69188972249743053</v>
      </c>
      <c r="AQ37" s="86">
        <f t="shared" si="49"/>
        <v>-0.70471741384500819</v>
      </c>
      <c r="AR37" s="87">
        <f t="shared" si="49"/>
        <v>-0.71701104424972306</v>
      </c>
    </row>
    <row r="38" spans="1:55">
      <c r="A38" s="43" t="s">
        <v>24</v>
      </c>
      <c r="B38" s="80"/>
      <c r="C38" s="44"/>
      <c r="D38" s="88">
        <f>D37*$C$35</f>
        <v>-14588337.665063178</v>
      </c>
      <c r="E38" s="47">
        <f t="shared" ref="E38:AR38" si="50">E37*$C$35</f>
        <v>157267739.12102088</v>
      </c>
      <c r="F38" s="47">
        <f t="shared" si="50"/>
        <v>56273047.526274487</v>
      </c>
      <c r="G38" s="47">
        <f t="shared" si="50"/>
        <v>133772376.72827858</v>
      </c>
      <c r="H38" s="47">
        <f t="shared" si="50"/>
        <v>236942992.1005024</v>
      </c>
      <c r="I38" s="47">
        <f t="shared" si="50"/>
        <v>253607873.74075323</v>
      </c>
      <c r="J38" s="47">
        <f t="shared" si="50"/>
        <v>201415863.12174553</v>
      </c>
      <c r="K38" s="47">
        <f t="shared" si="50"/>
        <v>151396785.54624724</v>
      </c>
      <c r="L38" s="47">
        <f t="shared" si="50"/>
        <v>103460174.33256538</v>
      </c>
      <c r="M38" s="47">
        <f t="shared" si="50"/>
        <v>57519329.238346465</v>
      </c>
      <c r="N38" s="47">
        <f t="shared" si="50"/>
        <v>13491159.650742324</v>
      </c>
      <c r="O38" s="47">
        <f t="shared" si="50"/>
        <v>-28703965.694889311</v>
      </c>
      <c r="P38" s="47">
        <f t="shared" si="50"/>
        <v>-69142362.739558429</v>
      </c>
      <c r="Q38" s="47">
        <f t="shared" si="50"/>
        <v>-107897170.12897682</v>
      </c>
      <c r="R38" s="47">
        <f t="shared" si="50"/>
        <v>-145038481.49529651</v>
      </c>
      <c r="S38" s="47">
        <f t="shared" si="50"/>
        <v>-180633472.23150507</v>
      </c>
      <c r="T38" s="47">
        <f t="shared" si="50"/>
        <v>-214746520.98776737</v>
      </c>
      <c r="U38" s="47">
        <f t="shared" si="50"/>
        <v>-247439326.10945475</v>
      </c>
      <c r="V38" s="47">
        <f t="shared" si="50"/>
        <v>-278771017.22745848</v>
      </c>
      <c r="W38" s="47">
        <f t="shared" si="50"/>
        <v>-308798262.20261639</v>
      </c>
      <c r="X38" s="47">
        <f t="shared" si="50"/>
        <v>-337575369.61767244</v>
      </c>
      <c r="Y38" s="47">
        <f t="shared" si="50"/>
        <v>-365154387.00214386</v>
      </c>
      <c r="Z38" s="47">
        <f t="shared" si="50"/>
        <v>-391585194.96775067</v>
      </c>
      <c r="AA38" s="47">
        <f t="shared" si="50"/>
        <v>-416915597.42466068</v>
      </c>
      <c r="AB38" s="47">
        <f t="shared" si="50"/>
        <v>-441191408.04172397</v>
      </c>
      <c r="AC38" s="47">
        <f t="shared" si="50"/>
        <v>-464456533.10706812</v>
      </c>
      <c r="AD38" s="47">
        <f t="shared" si="50"/>
        <v>-486753050.93892443</v>
      </c>
      <c r="AE38" s="47">
        <f t="shared" si="50"/>
        <v>-508121287.99030441</v>
      </c>
      <c r="AF38" s="47">
        <f t="shared" si="50"/>
        <v>-528599891.78518039</v>
      </c>
      <c r="AG38" s="47">
        <f t="shared" si="50"/>
        <v>-548225900.81807935</v>
      </c>
      <c r="AH38" s="47">
        <f t="shared" si="50"/>
        <v>-567034811.54351664</v>
      </c>
      <c r="AI38" s="47">
        <f t="shared" si="50"/>
        <v>-585060642.5764308</v>
      </c>
      <c r="AJ38" s="47">
        <f t="shared" si="50"/>
        <v>-602335996.2197293</v>
      </c>
      <c r="AK38" s="47">
        <f t="shared" si="50"/>
        <v>-618892117.43023551</v>
      </c>
      <c r="AL38" s="47">
        <f t="shared" si="50"/>
        <v>-634758950.3296771</v>
      </c>
      <c r="AM38" s="47">
        <f t="shared" si="50"/>
        <v>-649965192.36292791</v>
      </c>
      <c r="AN38" s="47">
        <f t="shared" si="50"/>
        <v>-664538346.20145774</v>
      </c>
      <c r="AO38" s="47">
        <f t="shared" si="50"/>
        <v>-678504769.48586047</v>
      </c>
      <c r="AP38" s="47">
        <f t="shared" si="50"/>
        <v>-691889722.49743056</v>
      </c>
      <c r="AQ38" s="47">
        <f t="shared" si="50"/>
        <v>-704717413.84500813</v>
      </c>
      <c r="AR38" s="89">
        <f t="shared" si="50"/>
        <v>-717011044.24972308</v>
      </c>
    </row>
    <row r="39" spans="1:55">
      <c r="A39" s="43" t="s">
        <v>25</v>
      </c>
      <c r="B39" s="80"/>
      <c r="C39" s="44"/>
      <c r="D39" s="90">
        <f>D35/C35-1</f>
        <v>-1.4588337665063178E-2</v>
      </c>
      <c r="E39" s="36">
        <f t="shared" ref="E39:AR39" si="51">E35/D35-1</f>
        <v>0.17440028706263755</v>
      </c>
      <c r="F39" s="36">
        <f t="shared" si="51"/>
        <v>-8.7269944698756263E-2</v>
      </c>
      <c r="G39" s="36">
        <f t="shared" si="51"/>
        <v>7.3370545034262324E-2</v>
      </c>
      <c r="H39" s="36">
        <f t="shared" si="51"/>
        <v>9.0997644227267971E-2</v>
      </c>
      <c r="I39" s="36">
        <f t="shared" si="51"/>
        <v>1.3472635155118429E-2</v>
      </c>
      <c r="J39" s="36">
        <f t="shared" si="51"/>
        <v>-4.1633441933694226E-2</v>
      </c>
      <c r="K39" s="36">
        <f t="shared" si="51"/>
        <v>-4.1633441933694226E-2</v>
      </c>
      <c r="L39" s="36">
        <f t="shared" si="51"/>
        <v>-4.1633441933694337E-2</v>
      </c>
      <c r="M39" s="36">
        <f t="shared" si="51"/>
        <v>-4.1633441933694115E-2</v>
      </c>
      <c r="N39" s="36">
        <f t="shared" si="51"/>
        <v>-4.1633441933694448E-2</v>
      </c>
      <c r="O39" s="36">
        <f t="shared" si="51"/>
        <v>-4.1633441933694226E-2</v>
      </c>
      <c r="P39" s="36">
        <f t="shared" si="51"/>
        <v>-4.1633441933694115E-2</v>
      </c>
      <c r="Q39" s="36">
        <f t="shared" si="51"/>
        <v>-4.1633441933694226E-2</v>
      </c>
      <c r="R39" s="36">
        <f t="shared" si="51"/>
        <v>-4.1633441933694337E-2</v>
      </c>
      <c r="S39" s="36">
        <f t="shared" si="51"/>
        <v>-4.1633441933694115E-2</v>
      </c>
      <c r="T39" s="36">
        <f t="shared" si="51"/>
        <v>-4.1633441933694226E-2</v>
      </c>
      <c r="U39" s="36">
        <f t="shared" si="51"/>
        <v>-4.1633441933694559E-2</v>
      </c>
      <c r="V39" s="36">
        <f t="shared" si="51"/>
        <v>-4.1633441933694115E-2</v>
      </c>
      <c r="W39" s="36">
        <f t="shared" si="51"/>
        <v>-4.1633441933694226E-2</v>
      </c>
      <c r="X39" s="36">
        <f t="shared" si="51"/>
        <v>-4.1633441933694337E-2</v>
      </c>
      <c r="Y39" s="36">
        <f t="shared" si="51"/>
        <v>-4.1633441933694115E-2</v>
      </c>
      <c r="Z39" s="36">
        <f t="shared" si="51"/>
        <v>-4.1633441933694337E-2</v>
      </c>
      <c r="AA39" s="36">
        <f t="shared" si="51"/>
        <v>-4.1633441933694226E-2</v>
      </c>
      <c r="AB39" s="36">
        <f t="shared" si="51"/>
        <v>-4.1633441933694448E-2</v>
      </c>
      <c r="AC39" s="36">
        <f t="shared" si="51"/>
        <v>-4.1633441933694004E-2</v>
      </c>
      <c r="AD39" s="36">
        <f t="shared" si="51"/>
        <v>-4.1633441933694226E-2</v>
      </c>
      <c r="AE39" s="36">
        <f t="shared" si="51"/>
        <v>-4.1633441933694226E-2</v>
      </c>
      <c r="AF39" s="36">
        <f t="shared" si="51"/>
        <v>-4.1633441933694115E-2</v>
      </c>
      <c r="AG39" s="36">
        <f t="shared" si="51"/>
        <v>-4.1633441933694448E-2</v>
      </c>
      <c r="AH39" s="36">
        <f t="shared" si="51"/>
        <v>-4.1633441933694004E-2</v>
      </c>
      <c r="AI39" s="36">
        <f t="shared" si="51"/>
        <v>-4.1633441933694337E-2</v>
      </c>
      <c r="AJ39" s="36">
        <f t="shared" si="51"/>
        <v>-4.1633441933694226E-2</v>
      </c>
      <c r="AK39" s="36">
        <f t="shared" si="51"/>
        <v>-4.1633441933694226E-2</v>
      </c>
      <c r="AL39" s="36">
        <f t="shared" si="51"/>
        <v>-4.1633441933694448E-2</v>
      </c>
      <c r="AM39" s="36">
        <f t="shared" si="51"/>
        <v>-4.1633441933694115E-2</v>
      </c>
      <c r="AN39" s="36">
        <f t="shared" si="51"/>
        <v>-4.1633441933694226E-2</v>
      </c>
      <c r="AO39" s="36">
        <f t="shared" si="51"/>
        <v>-4.1633441933694115E-2</v>
      </c>
      <c r="AP39" s="36">
        <f t="shared" si="51"/>
        <v>-4.1633441933694337E-2</v>
      </c>
      <c r="AQ39" s="36">
        <f t="shared" si="51"/>
        <v>-4.1633441933694226E-2</v>
      </c>
      <c r="AR39" s="45">
        <f t="shared" si="51"/>
        <v>-4.1633441933694115E-2</v>
      </c>
    </row>
    <row r="40" spans="1:55">
      <c r="A40" s="43" t="s">
        <v>23</v>
      </c>
      <c r="B40" s="80"/>
      <c r="C40" s="44"/>
      <c r="D40" s="88">
        <f>D35-C35</f>
        <v>-14588337.665063143</v>
      </c>
      <c r="E40" s="47">
        <f t="shared" ref="E40:AR40" si="52">E35-D35</f>
        <v>171856076.78608394</v>
      </c>
      <c r="F40" s="47">
        <f t="shared" si="52"/>
        <v>-100994691.59474623</v>
      </c>
      <c r="G40" s="47">
        <f t="shared" si="52"/>
        <v>77499329.202004075</v>
      </c>
      <c r="H40" s="47">
        <f t="shared" si="52"/>
        <v>103170615.37222385</v>
      </c>
      <c r="I40" s="47">
        <f t="shared" si="52"/>
        <v>16664881.640250683</v>
      </c>
      <c r="J40" s="47">
        <f t="shared" si="52"/>
        <v>-52192010.619007587</v>
      </c>
      <c r="K40" s="47">
        <f t="shared" si="52"/>
        <v>-50019077.575498343</v>
      </c>
      <c r="L40" s="47">
        <f t="shared" si="52"/>
        <v>-47936611.213681936</v>
      </c>
      <c r="M40" s="47">
        <f t="shared" si="52"/>
        <v>-45940845.09421885</v>
      </c>
      <c r="N40" s="47">
        <f t="shared" si="52"/>
        <v>-44028169.587604165</v>
      </c>
      <c r="O40" s="47">
        <f t="shared" si="52"/>
        <v>-42195125.345631599</v>
      </c>
      <c r="P40" s="47">
        <f t="shared" si="52"/>
        <v>-40438397.044669151</v>
      </c>
      <c r="Q40" s="47">
        <f t="shared" si="52"/>
        <v>-38754807.389418364</v>
      </c>
      <c r="R40" s="47">
        <f t="shared" si="52"/>
        <v>-37141311.366319656</v>
      </c>
      <c r="S40" s="47">
        <f t="shared" si="52"/>
        <v>-35594990.736208558</v>
      </c>
      <c r="T40" s="47">
        <f t="shared" si="52"/>
        <v>-34113048.756262302</v>
      </c>
      <c r="U40" s="47">
        <f t="shared" si="52"/>
        <v>-32692805.121687412</v>
      </c>
      <c r="V40" s="47">
        <f t="shared" si="52"/>
        <v>-31331691.118003726</v>
      </c>
      <c r="W40" s="47">
        <f t="shared" si="52"/>
        <v>-30027244.975157976</v>
      </c>
      <c r="X40" s="47">
        <f t="shared" si="52"/>
        <v>-28777107.41505599</v>
      </c>
      <c r="Y40" s="47">
        <f t="shared" si="52"/>
        <v>-27579017.384471416</v>
      </c>
      <c r="Z40" s="47">
        <f t="shared" si="52"/>
        <v>-26430807.965606809</v>
      </c>
      <c r="AA40" s="47">
        <f t="shared" si="52"/>
        <v>-25330402.456910014</v>
      </c>
      <c r="AB40" s="47">
        <f t="shared" si="52"/>
        <v>-24275810.617063284</v>
      </c>
      <c r="AC40" s="47">
        <f t="shared" si="52"/>
        <v>-23265125.065344214</v>
      </c>
      <c r="AD40" s="47">
        <f t="shared" si="52"/>
        <v>-22296517.831856191</v>
      </c>
      <c r="AE40" s="47">
        <f t="shared" si="52"/>
        <v>-21368237.051380038</v>
      </c>
      <c r="AF40" s="47">
        <f t="shared" si="52"/>
        <v>-20478603.79487592</v>
      </c>
      <c r="AG40" s="47">
        <f t="shared" si="52"/>
        <v>-19626009.032898962</v>
      </c>
      <c r="AH40" s="47">
        <f t="shared" si="52"/>
        <v>-18808910.725437403</v>
      </c>
      <c r="AI40" s="47">
        <f t="shared" si="52"/>
        <v>-18025831.032914042</v>
      </c>
      <c r="AJ40" s="47">
        <f t="shared" si="52"/>
        <v>-17275353.643298566</v>
      </c>
      <c r="AK40" s="47">
        <f t="shared" si="52"/>
        <v>-16556121.21050626</v>
      </c>
      <c r="AL40" s="47">
        <f t="shared" si="52"/>
        <v>-15866832.89944154</v>
      </c>
      <c r="AM40" s="47">
        <f t="shared" si="52"/>
        <v>-15206242.033250868</v>
      </c>
      <c r="AN40" s="47">
        <f t="shared" si="52"/>
        <v>-14573153.838529885</v>
      </c>
      <c r="AO40" s="47">
        <f t="shared" si="52"/>
        <v>-13966423.284402609</v>
      </c>
      <c r="AP40" s="47">
        <f t="shared" si="52"/>
        <v>-13384953.011570096</v>
      </c>
      <c r="AQ40" s="47">
        <f t="shared" si="52"/>
        <v>-12827691.347577631</v>
      </c>
      <c r="AR40" s="89">
        <f t="shared" si="52"/>
        <v>-12293630.404714882</v>
      </c>
    </row>
    <row r="41" spans="1:55" ht="15" thickBot="1">
      <c r="A41" s="81" t="s">
        <v>29</v>
      </c>
      <c r="B41" s="82"/>
      <c r="C41" s="84"/>
      <c r="D41" s="91">
        <f>D34/C34-1</f>
        <v>-4.1633441933694226E-2</v>
      </c>
      <c r="E41" s="34">
        <f t="shared" ref="E41:AR41" si="53">E34/D34-1</f>
        <v>-4.1633441933694226E-2</v>
      </c>
      <c r="F41" s="34">
        <f t="shared" si="53"/>
        <v>-4.1633441933694115E-2</v>
      </c>
      <c r="G41" s="34">
        <f t="shared" si="53"/>
        <v>-4.1633441933694226E-2</v>
      </c>
      <c r="H41" s="34">
        <f t="shared" si="53"/>
        <v>-4.1633441933694115E-2</v>
      </c>
      <c r="I41" s="34">
        <f t="shared" si="53"/>
        <v>-4.1633441933694226E-2</v>
      </c>
      <c r="J41" s="34">
        <f t="shared" si="53"/>
        <v>-4.1633441933694337E-2</v>
      </c>
      <c r="K41" s="34">
        <f t="shared" si="53"/>
        <v>-4.1633441933694226E-2</v>
      </c>
      <c r="L41" s="34">
        <f t="shared" si="53"/>
        <v>-4.1633441933694226E-2</v>
      </c>
      <c r="M41" s="34">
        <f t="shared" si="53"/>
        <v>-4.1633441933694115E-2</v>
      </c>
      <c r="N41" s="34">
        <f t="shared" si="53"/>
        <v>-4.1633441933694226E-2</v>
      </c>
      <c r="O41" s="34">
        <f t="shared" si="53"/>
        <v>-4.1633441933694226E-2</v>
      </c>
      <c r="P41" s="34">
        <f t="shared" si="53"/>
        <v>-4.1633441933694226E-2</v>
      </c>
      <c r="Q41" s="34">
        <f t="shared" si="53"/>
        <v>-4.1633441933694226E-2</v>
      </c>
      <c r="R41" s="34">
        <f t="shared" si="53"/>
        <v>-4.1633441933694226E-2</v>
      </c>
      <c r="S41" s="34">
        <f t="shared" si="53"/>
        <v>-4.1633441933694226E-2</v>
      </c>
      <c r="T41" s="34">
        <f t="shared" si="53"/>
        <v>-4.1633441933694226E-2</v>
      </c>
      <c r="U41" s="34">
        <f t="shared" si="53"/>
        <v>-4.1633441933694226E-2</v>
      </c>
      <c r="V41" s="34">
        <f t="shared" si="53"/>
        <v>-4.1633441933694226E-2</v>
      </c>
      <c r="W41" s="34">
        <f t="shared" si="53"/>
        <v>-4.1633441933694226E-2</v>
      </c>
      <c r="X41" s="34">
        <f t="shared" si="53"/>
        <v>-4.1633441933694226E-2</v>
      </c>
      <c r="Y41" s="34">
        <f t="shared" si="53"/>
        <v>-4.1633441933694226E-2</v>
      </c>
      <c r="Z41" s="34">
        <f t="shared" si="53"/>
        <v>-4.1633441933694226E-2</v>
      </c>
      <c r="AA41" s="34">
        <f t="shared" si="53"/>
        <v>-4.1633441933694226E-2</v>
      </c>
      <c r="AB41" s="34">
        <f t="shared" si="53"/>
        <v>-4.1633441933694337E-2</v>
      </c>
      <c r="AC41" s="34">
        <f t="shared" si="53"/>
        <v>-4.1633441933694226E-2</v>
      </c>
      <c r="AD41" s="34">
        <f t="shared" si="53"/>
        <v>-4.1633441933694226E-2</v>
      </c>
      <c r="AE41" s="34">
        <f t="shared" si="53"/>
        <v>-4.1633441933694226E-2</v>
      </c>
      <c r="AF41" s="34">
        <f t="shared" si="53"/>
        <v>-4.1633441933694226E-2</v>
      </c>
      <c r="AG41" s="34">
        <f t="shared" si="53"/>
        <v>-4.1633441933694226E-2</v>
      </c>
      <c r="AH41" s="34">
        <f t="shared" si="53"/>
        <v>-4.1633441933694226E-2</v>
      </c>
      <c r="AI41" s="34">
        <f t="shared" si="53"/>
        <v>-4.1633441933694226E-2</v>
      </c>
      <c r="AJ41" s="34">
        <f t="shared" si="53"/>
        <v>-4.1633441933694226E-2</v>
      </c>
      <c r="AK41" s="34">
        <f t="shared" si="53"/>
        <v>-4.1633441933694226E-2</v>
      </c>
      <c r="AL41" s="34">
        <f t="shared" si="53"/>
        <v>-4.1633441933694337E-2</v>
      </c>
      <c r="AM41" s="34">
        <f t="shared" si="53"/>
        <v>-4.1633441933694226E-2</v>
      </c>
      <c r="AN41" s="34">
        <f t="shared" si="53"/>
        <v>-4.1633441933694226E-2</v>
      </c>
      <c r="AO41" s="34">
        <f t="shared" si="53"/>
        <v>-4.1633441933694226E-2</v>
      </c>
      <c r="AP41" s="34">
        <f t="shared" si="53"/>
        <v>-4.1633441933694226E-2</v>
      </c>
      <c r="AQ41" s="34">
        <f t="shared" si="53"/>
        <v>-4.1633441933694226E-2</v>
      </c>
      <c r="AR41" s="35">
        <f t="shared" si="53"/>
        <v>-4.1633441933694226E-2</v>
      </c>
    </row>
    <row r="42" spans="1:55" ht="15" thickBot="1">
      <c r="A42" s="43"/>
      <c r="B42" s="21"/>
      <c r="C42" s="21"/>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144"/>
      <c r="AQ42" s="47"/>
      <c r="AR42" s="47"/>
    </row>
    <row r="43" spans="1:55" ht="15" thickBot="1">
      <c r="A43" s="127" t="str">
        <f>"3. 10 year annualization to get smoothed FY"&amp;$B$23&amp;" target"</f>
        <v>3. 10 year annualization to get smoothed FY2011 target</v>
      </c>
      <c r="B43" s="128"/>
      <c r="C43" s="129"/>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1"/>
      <c r="AS43" s="17"/>
    </row>
    <row r="44" spans="1:55" ht="15" thickBot="1">
      <c r="A44" s="124" t="str">
        <f>$A$1&amp;"'s year over year percentage reduction target for FY"&amp;B23&amp;" (annualized)"</f>
        <v>&lt;YOUR COMPANY'S NAME&gt;'s year over year percentage reduction target for FY2011 (annualized)</v>
      </c>
      <c r="B44" s="125"/>
      <c r="C44" s="126"/>
      <c r="D44" s="37">
        <f>IF($B$23=D$26,RATE(10,,C45,-M35),"")</f>
        <v>5.6082587322551216E-3</v>
      </c>
      <c r="E44" s="37" t="str">
        <f>IF($B$23=E$26,RATE(10,,D45,-N35),"")</f>
        <v/>
      </c>
      <c r="F44" s="37" t="str">
        <f t="shared" ref="F44:AR44" si="54">IF($B$23=F$26,RATE(10,,E45,-O35),"")</f>
        <v/>
      </c>
      <c r="G44" s="37" t="str">
        <f t="shared" si="54"/>
        <v/>
      </c>
      <c r="H44" s="37" t="str">
        <f t="shared" si="54"/>
        <v/>
      </c>
      <c r="I44" s="37" t="str">
        <f t="shared" si="54"/>
        <v/>
      </c>
      <c r="J44" s="37" t="str">
        <f t="shared" si="54"/>
        <v/>
      </c>
      <c r="K44" s="37" t="str">
        <f t="shared" si="54"/>
        <v/>
      </c>
      <c r="L44" s="37" t="str">
        <f t="shared" si="54"/>
        <v/>
      </c>
      <c r="M44" s="37" t="str">
        <f t="shared" si="54"/>
        <v/>
      </c>
      <c r="N44" s="37" t="str">
        <f t="shared" si="54"/>
        <v/>
      </c>
      <c r="O44" s="37" t="str">
        <f t="shared" si="54"/>
        <v/>
      </c>
      <c r="P44" s="37" t="str">
        <f t="shared" si="54"/>
        <v/>
      </c>
      <c r="Q44" s="37" t="str">
        <f t="shared" si="54"/>
        <v/>
      </c>
      <c r="R44" s="37" t="str">
        <f t="shared" si="54"/>
        <v/>
      </c>
      <c r="S44" s="37" t="str">
        <f t="shared" si="54"/>
        <v/>
      </c>
      <c r="T44" s="37" t="str">
        <f t="shared" si="54"/>
        <v/>
      </c>
      <c r="U44" s="37" t="str">
        <f t="shared" si="54"/>
        <v/>
      </c>
      <c r="V44" s="37" t="str">
        <f t="shared" si="54"/>
        <v/>
      </c>
      <c r="W44" s="37" t="str">
        <f t="shared" si="54"/>
        <v/>
      </c>
      <c r="X44" s="37" t="str">
        <f t="shared" si="54"/>
        <v/>
      </c>
      <c r="Y44" s="37" t="str">
        <f t="shared" si="54"/>
        <v/>
      </c>
      <c r="Z44" s="37" t="str">
        <f t="shared" si="54"/>
        <v/>
      </c>
      <c r="AA44" s="37" t="str">
        <f t="shared" si="54"/>
        <v/>
      </c>
      <c r="AB44" s="37" t="str">
        <f t="shared" si="54"/>
        <v/>
      </c>
      <c r="AC44" s="37" t="str">
        <f t="shared" si="54"/>
        <v/>
      </c>
      <c r="AD44" s="37" t="str">
        <f t="shared" si="54"/>
        <v/>
      </c>
      <c r="AE44" s="37" t="str">
        <f t="shared" si="54"/>
        <v/>
      </c>
      <c r="AF44" s="37" t="str">
        <f t="shared" si="54"/>
        <v/>
      </c>
      <c r="AG44" s="37" t="str">
        <f t="shared" si="54"/>
        <v/>
      </c>
      <c r="AH44" s="37" t="str">
        <f t="shared" si="54"/>
        <v/>
      </c>
      <c r="AI44" s="37" t="str">
        <f t="shared" si="54"/>
        <v/>
      </c>
      <c r="AJ44" s="37" t="str">
        <f t="shared" si="54"/>
        <v/>
      </c>
      <c r="AK44" s="37" t="str">
        <f t="shared" si="54"/>
        <v/>
      </c>
      <c r="AL44" s="37" t="str">
        <f t="shared" si="54"/>
        <v/>
      </c>
      <c r="AM44" s="37" t="str">
        <f t="shared" si="54"/>
        <v/>
      </c>
      <c r="AN44" s="37" t="str">
        <f t="shared" si="54"/>
        <v/>
      </c>
      <c r="AO44" s="37" t="str">
        <f t="shared" si="54"/>
        <v/>
      </c>
      <c r="AP44" s="37" t="str">
        <f t="shared" si="54"/>
        <v/>
      </c>
      <c r="AQ44" s="37" t="str">
        <f t="shared" si="54"/>
        <v/>
      </c>
      <c r="AR44" s="37" t="str">
        <f t="shared" si="54"/>
        <v/>
      </c>
      <c r="AS44" s="17"/>
    </row>
    <row r="45" spans="1:55" ht="15" thickBot="1">
      <c r="A45" s="29" t="s">
        <v>21</v>
      </c>
      <c r="B45" s="21"/>
      <c r="C45" s="137">
        <f>B11</f>
        <v>1000000000</v>
      </c>
      <c r="D45" s="30">
        <f>IF(AND($B$22+10&gt;=D$26,$B$22&lt;D$26),C45*(1+HLOOKUP($B$23,$D$26:$AR$44,19,FALSE)),IF($B$22&gt;=D$26,D63,""))</f>
        <v>1005608258.732255</v>
      </c>
      <c r="E45" s="30">
        <f t="shared" ref="E45:AR45" si="55">IF(AND($B$22+10&gt;=E$26,$B$22&lt;E$26),D45*(1+HLOOKUP($B$23,$D$26:$AR$44,19,FALSE)),IF($B$22&gt;=E$26,E63,""))</f>
        <v>1011247970.0305179</v>
      </c>
      <c r="F45" s="30">
        <f t="shared" si="55"/>
        <v>1016919310.2889167</v>
      </c>
      <c r="G45" s="30">
        <f t="shared" si="55"/>
        <v>1022622456.8908433</v>
      </c>
      <c r="H45" s="30">
        <f t="shared" si="55"/>
        <v>1028357588.2145014</v>
      </c>
      <c r="I45" s="30">
        <f t="shared" si="55"/>
        <v>1034124883.638486</v>
      </c>
      <c r="J45" s="30">
        <f t="shared" si="55"/>
        <v>1039924523.5473938</v>
      </c>
      <c r="K45" s="30">
        <f t="shared" si="55"/>
        <v>1045756689.3374646</v>
      </c>
      <c r="L45" s="30">
        <f t="shared" si="55"/>
        <v>1051621563.4222555</v>
      </c>
      <c r="M45" s="30">
        <f t="shared" si="55"/>
        <v>1057519329.2383461</v>
      </c>
      <c r="N45" s="30" t="str">
        <f t="shared" si="55"/>
        <v/>
      </c>
      <c r="O45" s="30" t="str">
        <f t="shared" si="55"/>
        <v/>
      </c>
      <c r="P45" s="30" t="str">
        <f t="shared" si="55"/>
        <v/>
      </c>
      <c r="Q45" s="30" t="str">
        <f t="shared" si="55"/>
        <v/>
      </c>
      <c r="R45" s="30" t="str">
        <f t="shared" si="55"/>
        <v/>
      </c>
      <c r="S45" s="30" t="str">
        <f t="shared" si="55"/>
        <v/>
      </c>
      <c r="T45" s="30" t="str">
        <f t="shared" si="55"/>
        <v/>
      </c>
      <c r="U45" s="30" t="str">
        <f t="shared" si="55"/>
        <v/>
      </c>
      <c r="V45" s="30" t="str">
        <f t="shared" si="55"/>
        <v/>
      </c>
      <c r="W45" s="30" t="str">
        <f t="shared" si="55"/>
        <v/>
      </c>
      <c r="X45" s="30" t="str">
        <f t="shared" si="55"/>
        <v/>
      </c>
      <c r="Y45" s="30" t="str">
        <f t="shared" si="55"/>
        <v/>
      </c>
      <c r="Z45" s="30" t="str">
        <f t="shared" si="55"/>
        <v/>
      </c>
      <c r="AA45" s="30" t="str">
        <f t="shared" si="55"/>
        <v/>
      </c>
      <c r="AB45" s="30" t="str">
        <f t="shared" si="55"/>
        <v/>
      </c>
      <c r="AC45" s="30" t="str">
        <f t="shared" si="55"/>
        <v/>
      </c>
      <c r="AD45" s="30" t="str">
        <f t="shared" si="55"/>
        <v/>
      </c>
      <c r="AE45" s="30" t="str">
        <f t="shared" si="55"/>
        <v/>
      </c>
      <c r="AF45" s="30" t="str">
        <f t="shared" si="55"/>
        <v/>
      </c>
      <c r="AG45" s="30" t="str">
        <f t="shared" si="55"/>
        <v/>
      </c>
      <c r="AH45" s="30" t="str">
        <f>IF(AND($B$22+10&gt;=AH$26,$B$22&lt;AH$26),AG45*(1+HLOOKUP($B$23,$D$26:$AR$44,19,FALSE)),IF($B$22&gt;=AH$26,AH63,""))</f>
        <v/>
      </c>
      <c r="AI45" s="30" t="str">
        <f t="shared" si="55"/>
        <v/>
      </c>
      <c r="AJ45" s="30" t="str">
        <f t="shared" si="55"/>
        <v/>
      </c>
      <c r="AK45" s="30" t="str">
        <f t="shared" si="55"/>
        <v/>
      </c>
      <c r="AL45" s="30" t="str">
        <f t="shared" si="55"/>
        <v/>
      </c>
      <c r="AM45" s="30" t="str">
        <f t="shared" si="55"/>
        <v/>
      </c>
      <c r="AN45" s="30" t="str">
        <f t="shared" si="55"/>
        <v/>
      </c>
      <c r="AO45" s="30" t="str">
        <f t="shared" si="55"/>
        <v/>
      </c>
      <c r="AP45" s="30" t="str">
        <f t="shared" si="55"/>
        <v/>
      </c>
      <c r="AQ45" s="30" t="str">
        <f t="shared" si="55"/>
        <v/>
      </c>
      <c r="AR45" s="30" t="str">
        <f t="shared" si="55"/>
        <v/>
      </c>
      <c r="AS45" s="17"/>
    </row>
    <row r="46" spans="1:55" ht="15" thickBot="1">
      <c r="A46" s="29" t="s">
        <v>40</v>
      </c>
      <c r="B46" s="21"/>
      <c r="C46" s="138">
        <f>C34</f>
        <v>49.773598</v>
      </c>
      <c r="D46" s="51">
        <f t="shared" ref="D46:N46" si="56">IF(D45&lt;&gt;"",D45/(D$32/D$29),"")</f>
        <v>48.679019291220996</v>
      </c>
      <c r="E46" s="51">
        <f t="shared" si="56"/>
        <v>39.947182490964323</v>
      </c>
      <c r="F46" s="51">
        <f t="shared" si="56"/>
        <v>42.179777457298172</v>
      </c>
      <c r="G46" s="51">
        <f t="shared" si="56"/>
        <v>37.871725502274678</v>
      </c>
      <c r="H46" s="51">
        <f t="shared" si="56"/>
        <v>33.45428574904453</v>
      </c>
      <c r="I46" s="51">
        <f t="shared" si="56"/>
        <v>31.812677105652913</v>
      </c>
      <c r="J46" s="51">
        <f t="shared" si="56"/>
        <v>31.991090829827101</v>
      </c>
      <c r="K46" s="51">
        <f t="shared" si="56"/>
        <v>32.170505144327841</v>
      </c>
      <c r="L46" s="51">
        <f t="shared" si="56"/>
        <v>32.35092566072457</v>
      </c>
      <c r="M46" s="51">
        <f t="shared" si="56"/>
        <v>32.532358022057863</v>
      </c>
      <c r="N46" s="51" t="str">
        <f t="shared" si="56"/>
        <v/>
      </c>
      <c r="O46" s="51" t="str">
        <f t="shared" ref="O46" si="57">IF(O45&lt;&gt;"",O45/(O$32/O$29),"")</f>
        <v/>
      </c>
      <c r="P46" s="51" t="str">
        <f t="shared" ref="P46" si="58">IF(P45&lt;&gt;"",P45/(P$32/P$29),"")</f>
        <v/>
      </c>
      <c r="Q46" s="51" t="str">
        <f t="shared" ref="Q46" si="59">IF(Q45&lt;&gt;"",Q45/(Q$32/Q$29),"")</f>
        <v/>
      </c>
      <c r="R46" s="51" t="str">
        <f t="shared" ref="R46" si="60">IF(R45&lt;&gt;"",R45/(R$32/R$29),"")</f>
        <v/>
      </c>
      <c r="S46" s="51" t="str">
        <f t="shared" ref="S46" si="61">IF(S45&lt;&gt;"",S45/(S$32/S$29),"")</f>
        <v/>
      </c>
      <c r="T46" s="51" t="str">
        <f t="shared" ref="T46" si="62">IF(T45&lt;&gt;"",T45/(T$32/T$29),"")</f>
        <v/>
      </c>
      <c r="U46" s="51" t="str">
        <f t="shared" ref="U46" si="63">IF(U45&lt;&gt;"",U45/(U$32/U$29),"")</f>
        <v/>
      </c>
      <c r="V46" s="51" t="str">
        <f t="shared" ref="V46" si="64">IF(V45&lt;&gt;"",V45/(V$32/V$29),"")</f>
        <v/>
      </c>
      <c r="W46" s="51" t="str">
        <f t="shared" ref="W46" si="65">IF(W45&lt;&gt;"",W45/(W$32/W$29),"")</f>
        <v/>
      </c>
      <c r="X46" s="51" t="str">
        <f t="shared" ref="X46" si="66">IF(X45&lt;&gt;"",X45/(X$32/X$29),"")</f>
        <v/>
      </c>
      <c r="Y46" s="51" t="str">
        <f t="shared" ref="Y46" si="67">IF(Y45&lt;&gt;"",Y45/(Y$32/Y$29),"")</f>
        <v/>
      </c>
      <c r="Z46" s="51" t="str">
        <f t="shared" ref="Z46" si="68">IF(Z45&lt;&gt;"",Z45/(Z$32/Z$29),"")</f>
        <v/>
      </c>
      <c r="AA46" s="51" t="str">
        <f t="shared" ref="AA46" si="69">IF(AA45&lt;&gt;"",AA45/(AA$32/AA$29),"")</f>
        <v/>
      </c>
      <c r="AB46" s="51" t="str">
        <f t="shared" ref="AB46" si="70">IF(AB45&lt;&gt;"",AB45/(AB$32/AB$29),"")</f>
        <v/>
      </c>
      <c r="AC46" s="51" t="str">
        <f t="shared" ref="AC46" si="71">IF(AC45&lt;&gt;"",AC45/(AC$32/AC$29),"")</f>
        <v/>
      </c>
      <c r="AD46" s="51" t="str">
        <f t="shared" ref="AD46" si="72">IF(AD45&lt;&gt;"",AD45/(AD$32/AD$29),"")</f>
        <v/>
      </c>
      <c r="AE46" s="51" t="str">
        <f t="shared" ref="AE46" si="73">IF(AE45&lt;&gt;"",AE45/(AE$32/AE$29),"")</f>
        <v/>
      </c>
      <c r="AF46" s="51" t="str">
        <f t="shared" ref="AF46" si="74">IF(AF45&lt;&gt;"",AF45/(AF$32/AF$29),"")</f>
        <v/>
      </c>
      <c r="AG46" s="51" t="str">
        <f t="shared" ref="AG46" si="75">IF(AG45&lt;&gt;"",AG45/(AG$32/AG$29),"")</f>
        <v/>
      </c>
      <c r="AH46" s="51" t="str">
        <f t="shared" ref="AH46" si="76">IF(AH45&lt;&gt;"",AH45/(AH$32/AH$29),"")</f>
        <v/>
      </c>
      <c r="AI46" s="51" t="str">
        <f t="shared" ref="AI46" si="77">IF(AI45&lt;&gt;"",AI45/(AI$32/AI$29),"")</f>
        <v/>
      </c>
      <c r="AJ46" s="51" t="str">
        <f t="shared" ref="AJ46" si="78">IF(AJ45&lt;&gt;"",AJ45/(AJ$32/AJ$29),"")</f>
        <v/>
      </c>
      <c r="AK46" s="51" t="str">
        <f t="shared" ref="AK46" si="79">IF(AK45&lt;&gt;"",AK45/(AK$32/AK$29),"")</f>
        <v/>
      </c>
      <c r="AL46" s="51" t="str">
        <f t="shared" ref="AL46" si="80">IF(AL45&lt;&gt;"",AL45/(AL$32/AL$29),"")</f>
        <v/>
      </c>
      <c r="AM46" s="51" t="str">
        <f t="shared" ref="AM46" si="81">IF(AM45&lt;&gt;"",AM45/(AM$32/AM$29),"")</f>
        <v/>
      </c>
      <c r="AN46" s="51" t="str">
        <f t="shared" ref="AN46" si="82">IF(AN45&lt;&gt;"",AN45/(AN$32/AN$29),"")</f>
        <v/>
      </c>
      <c r="AO46" s="51" t="str">
        <f t="shared" ref="AO46" si="83">IF(AO45&lt;&gt;"",AO45/(AO$32/AO$29),"")</f>
        <v/>
      </c>
      <c r="AP46" s="51" t="str">
        <f t="shared" ref="AP46" si="84">IF(AP45&lt;&gt;"",AP45/(AP$32/AP$29),"")</f>
        <v/>
      </c>
      <c r="AQ46" s="51" t="str">
        <f t="shared" ref="AQ46" si="85">IF(AQ45&lt;&gt;"",AQ45/(AQ$32/AQ$29),"")</f>
        <v/>
      </c>
      <c r="AR46" s="69" t="str">
        <f t="shared" ref="AR46" si="86">IF(AR45&lt;&gt;"",AR45/(AR$32/AR$29),"")</f>
        <v/>
      </c>
      <c r="AS46" s="17"/>
    </row>
    <row r="47" spans="1:55">
      <c r="A47" s="78" t="s">
        <v>1</v>
      </c>
      <c r="B47" s="79"/>
      <c r="C47" s="44"/>
      <c r="D47" s="85">
        <f>IF(D45&lt;&gt;"",D45/$C$45-1,"")</f>
        <v>5.6082587322550115E-3</v>
      </c>
      <c r="E47" s="85">
        <f t="shared" ref="E47:N47" si="87">IF(E45&lt;&gt;"",E45/$C$45-1,"")</f>
        <v>1.1247970030517918E-2</v>
      </c>
      <c r="F47" s="85">
        <f t="shared" si="87"/>
        <v>1.6919310288916689E-2</v>
      </c>
      <c r="G47" s="85">
        <f t="shared" si="87"/>
        <v>2.2622456890843301E-2</v>
      </c>
      <c r="H47" s="85">
        <f t="shared" si="87"/>
        <v>2.8357588214501295E-2</v>
      </c>
      <c r="I47" s="85">
        <f t="shared" si="87"/>
        <v>3.4124883638485981E-2</v>
      </c>
      <c r="J47" s="85">
        <f t="shared" si="87"/>
        <v>3.9924523547393731E-2</v>
      </c>
      <c r="K47" s="85">
        <f t="shared" si="87"/>
        <v>4.5756689337464573E-2</v>
      </c>
      <c r="L47" s="85">
        <f t="shared" si="87"/>
        <v>5.1621563422255434E-2</v>
      </c>
      <c r="M47" s="85">
        <f t="shared" si="87"/>
        <v>5.7519329238346018E-2</v>
      </c>
      <c r="N47" s="85" t="str">
        <f t="shared" si="87"/>
        <v/>
      </c>
      <c r="O47" s="85" t="str">
        <f t="shared" ref="O47:AR47" si="88">IF(O45&lt;&gt;"",O45/$C$45-1,"")</f>
        <v/>
      </c>
      <c r="P47" s="85" t="str">
        <f t="shared" si="88"/>
        <v/>
      </c>
      <c r="Q47" s="85" t="str">
        <f t="shared" si="88"/>
        <v/>
      </c>
      <c r="R47" s="85" t="str">
        <f t="shared" si="88"/>
        <v/>
      </c>
      <c r="S47" s="85" t="str">
        <f t="shared" si="88"/>
        <v/>
      </c>
      <c r="T47" s="85" t="str">
        <f t="shared" si="88"/>
        <v/>
      </c>
      <c r="U47" s="85" t="str">
        <f t="shared" si="88"/>
        <v/>
      </c>
      <c r="V47" s="85" t="str">
        <f t="shared" si="88"/>
        <v/>
      </c>
      <c r="W47" s="85" t="str">
        <f t="shared" si="88"/>
        <v/>
      </c>
      <c r="X47" s="85" t="str">
        <f t="shared" si="88"/>
        <v/>
      </c>
      <c r="Y47" s="85" t="str">
        <f t="shared" si="88"/>
        <v/>
      </c>
      <c r="Z47" s="85" t="str">
        <f t="shared" si="88"/>
        <v/>
      </c>
      <c r="AA47" s="85" t="str">
        <f t="shared" si="88"/>
        <v/>
      </c>
      <c r="AB47" s="85" t="str">
        <f t="shared" si="88"/>
        <v/>
      </c>
      <c r="AC47" s="85" t="str">
        <f t="shared" si="88"/>
        <v/>
      </c>
      <c r="AD47" s="85" t="str">
        <f t="shared" si="88"/>
        <v/>
      </c>
      <c r="AE47" s="85" t="str">
        <f t="shared" si="88"/>
        <v/>
      </c>
      <c r="AF47" s="85" t="str">
        <f t="shared" si="88"/>
        <v/>
      </c>
      <c r="AG47" s="85" t="str">
        <f t="shared" si="88"/>
        <v/>
      </c>
      <c r="AH47" s="85" t="str">
        <f t="shared" si="88"/>
        <v/>
      </c>
      <c r="AI47" s="85" t="str">
        <f t="shared" si="88"/>
        <v/>
      </c>
      <c r="AJ47" s="85" t="str">
        <f t="shared" si="88"/>
        <v/>
      </c>
      <c r="AK47" s="85" t="str">
        <f t="shared" si="88"/>
        <v/>
      </c>
      <c r="AL47" s="85" t="str">
        <f t="shared" si="88"/>
        <v/>
      </c>
      <c r="AM47" s="85" t="str">
        <f t="shared" si="88"/>
        <v/>
      </c>
      <c r="AN47" s="85" t="str">
        <f t="shared" si="88"/>
        <v/>
      </c>
      <c r="AO47" s="85" t="str">
        <f t="shared" si="88"/>
        <v/>
      </c>
      <c r="AP47" s="85" t="str">
        <f t="shared" si="88"/>
        <v/>
      </c>
      <c r="AQ47" s="85" t="str">
        <f t="shared" si="88"/>
        <v/>
      </c>
      <c r="AR47" s="149" t="str">
        <f t="shared" si="88"/>
        <v/>
      </c>
    </row>
    <row r="48" spans="1:55">
      <c r="A48" s="43" t="s">
        <v>24</v>
      </c>
      <c r="B48" s="80"/>
      <c r="C48" s="44"/>
      <c r="D48" s="88">
        <f>IF(D45&lt;&gt;"",D47*$C$45,"")</f>
        <v>5608258.7322550118</v>
      </c>
      <c r="E48" s="88">
        <f t="shared" ref="E48:N48" si="89">IF(E45&lt;&gt;"",E47*$C$45,"")</f>
        <v>11247970.030517917</v>
      </c>
      <c r="F48" s="88">
        <f t="shared" si="89"/>
        <v>16919310.288916688</v>
      </c>
      <c r="G48" s="88">
        <f t="shared" si="89"/>
        <v>22622456.890843302</v>
      </c>
      <c r="H48" s="88">
        <f t="shared" si="89"/>
        <v>28357588.214501295</v>
      </c>
      <c r="I48" s="88">
        <f t="shared" si="89"/>
        <v>34124883.638485983</v>
      </c>
      <c r="J48" s="88">
        <f t="shared" si="89"/>
        <v>39924523.547393732</v>
      </c>
      <c r="K48" s="88">
        <f t="shared" si="89"/>
        <v>45756689.337464571</v>
      </c>
      <c r="L48" s="88">
        <f t="shared" si="89"/>
        <v>51621563.422255434</v>
      </c>
      <c r="M48" s="88">
        <f t="shared" si="89"/>
        <v>57519329.238346018</v>
      </c>
      <c r="N48" s="88" t="str">
        <f t="shared" si="89"/>
        <v/>
      </c>
      <c r="O48" s="88" t="str">
        <f t="shared" ref="O48" si="90">IF(O45&lt;&gt;"",O47*$C$45,"")</f>
        <v/>
      </c>
      <c r="P48" s="88" t="str">
        <f t="shared" ref="P48" si="91">IF(P45&lt;&gt;"",P47*$C$45,"")</f>
        <v/>
      </c>
      <c r="Q48" s="88" t="str">
        <f t="shared" ref="Q48" si="92">IF(Q45&lt;&gt;"",Q47*$C$45,"")</f>
        <v/>
      </c>
      <c r="R48" s="88" t="str">
        <f t="shared" ref="R48" si="93">IF(R45&lt;&gt;"",R47*$C$45,"")</f>
        <v/>
      </c>
      <c r="S48" s="88" t="str">
        <f t="shared" ref="S48" si="94">IF(S45&lt;&gt;"",S47*$C$45,"")</f>
        <v/>
      </c>
      <c r="T48" s="88" t="str">
        <f t="shared" ref="T48" si="95">IF(T45&lt;&gt;"",T47*$C$45,"")</f>
        <v/>
      </c>
      <c r="U48" s="88" t="str">
        <f t="shared" ref="U48" si="96">IF(U45&lt;&gt;"",U47*$C$45,"")</f>
        <v/>
      </c>
      <c r="V48" s="88" t="str">
        <f t="shared" ref="V48" si="97">IF(V45&lt;&gt;"",V47*$C$45,"")</f>
        <v/>
      </c>
      <c r="W48" s="88" t="str">
        <f t="shared" ref="W48" si="98">IF(W45&lt;&gt;"",W47*$C$45,"")</f>
        <v/>
      </c>
      <c r="X48" s="88" t="str">
        <f t="shared" ref="X48" si="99">IF(X45&lt;&gt;"",X47*$C$45,"")</f>
        <v/>
      </c>
      <c r="Y48" s="88" t="str">
        <f t="shared" ref="Y48" si="100">IF(Y45&lt;&gt;"",Y47*$C$45,"")</f>
        <v/>
      </c>
      <c r="Z48" s="88" t="str">
        <f t="shared" ref="Z48" si="101">IF(Z45&lt;&gt;"",Z47*$C$45,"")</f>
        <v/>
      </c>
      <c r="AA48" s="88" t="str">
        <f t="shared" ref="AA48" si="102">IF(AA45&lt;&gt;"",AA47*$C$45,"")</f>
        <v/>
      </c>
      <c r="AB48" s="88" t="str">
        <f t="shared" ref="AB48" si="103">IF(AB45&lt;&gt;"",AB47*$C$45,"")</f>
        <v/>
      </c>
      <c r="AC48" s="88" t="str">
        <f t="shared" ref="AC48" si="104">IF(AC45&lt;&gt;"",AC47*$C$45,"")</f>
        <v/>
      </c>
      <c r="AD48" s="88" t="str">
        <f t="shared" ref="AD48" si="105">IF(AD45&lt;&gt;"",AD47*$C$45,"")</f>
        <v/>
      </c>
      <c r="AE48" s="88" t="str">
        <f t="shared" ref="AE48" si="106">IF(AE45&lt;&gt;"",AE47*$C$45,"")</f>
        <v/>
      </c>
      <c r="AF48" s="88" t="str">
        <f t="shared" ref="AF48" si="107">IF(AF45&lt;&gt;"",AF47*$C$45,"")</f>
        <v/>
      </c>
      <c r="AG48" s="88" t="str">
        <f t="shared" ref="AG48" si="108">IF(AG45&lt;&gt;"",AG47*$C$45,"")</f>
        <v/>
      </c>
      <c r="AH48" s="88" t="str">
        <f t="shared" ref="AH48" si="109">IF(AH45&lt;&gt;"",AH47*$C$45,"")</f>
        <v/>
      </c>
      <c r="AI48" s="88" t="str">
        <f t="shared" ref="AI48" si="110">IF(AI45&lt;&gt;"",AI47*$C$45,"")</f>
        <v/>
      </c>
      <c r="AJ48" s="88" t="str">
        <f t="shared" ref="AJ48" si="111">IF(AJ45&lt;&gt;"",AJ47*$C$45,"")</f>
        <v/>
      </c>
      <c r="AK48" s="88" t="str">
        <f t="shared" ref="AK48" si="112">IF(AK45&lt;&gt;"",AK47*$C$45,"")</f>
        <v/>
      </c>
      <c r="AL48" s="88" t="str">
        <f t="shared" ref="AL48" si="113">IF(AL45&lt;&gt;"",AL47*$C$45,"")</f>
        <v/>
      </c>
      <c r="AM48" s="88" t="str">
        <f t="shared" ref="AM48" si="114">IF(AM45&lt;&gt;"",AM47*$C$45,"")</f>
        <v/>
      </c>
      <c r="AN48" s="88" t="str">
        <f t="shared" ref="AN48" si="115">IF(AN45&lt;&gt;"",AN47*$C$45,"")</f>
        <v/>
      </c>
      <c r="AO48" s="88" t="str">
        <f t="shared" ref="AO48" si="116">IF(AO45&lt;&gt;"",AO47*$C$45,"")</f>
        <v/>
      </c>
      <c r="AP48" s="88" t="str">
        <f t="shared" ref="AP48" si="117">IF(AP45&lt;&gt;"",AP47*$C$45,"")</f>
        <v/>
      </c>
      <c r="AQ48" s="88" t="str">
        <f t="shared" ref="AQ48" si="118">IF(AQ45&lt;&gt;"",AQ47*$C$45,"")</f>
        <v/>
      </c>
      <c r="AR48" s="150" t="str">
        <f t="shared" ref="AR48" si="119">IF(AR45&lt;&gt;"",AR47*$C$45,"")</f>
        <v/>
      </c>
    </row>
    <row r="49" spans="1:45">
      <c r="A49" s="43" t="s">
        <v>25</v>
      </c>
      <c r="B49" s="80"/>
      <c r="C49" s="44"/>
      <c r="D49" s="90">
        <f>IF(D45&lt;&gt;"",D45/C45-1,"")</f>
        <v>5.6082587322550115E-3</v>
      </c>
      <c r="E49" s="90">
        <f t="shared" ref="E49:N49" si="120">IF(E45&lt;&gt;"",E45/D45-1,"")</f>
        <v>5.6082587322550115E-3</v>
      </c>
      <c r="F49" s="90">
        <f t="shared" si="120"/>
        <v>5.6082587322550115E-3</v>
      </c>
      <c r="G49" s="90">
        <f t="shared" si="120"/>
        <v>5.6082587322550115E-3</v>
      </c>
      <c r="H49" s="90">
        <f t="shared" si="120"/>
        <v>5.6082587322550115E-3</v>
      </c>
      <c r="I49" s="90">
        <f t="shared" si="120"/>
        <v>5.6082587322550115E-3</v>
      </c>
      <c r="J49" s="90">
        <f t="shared" si="120"/>
        <v>5.6082587322550115E-3</v>
      </c>
      <c r="K49" s="90">
        <f t="shared" si="120"/>
        <v>5.6082587322550115E-3</v>
      </c>
      <c r="L49" s="90">
        <f t="shared" si="120"/>
        <v>5.6082587322550115E-3</v>
      </c>
      <c r="M49" s="90">
        <f t="shared" si="120"/>
        <v>5.6082587322550115E-3</v>
      </c>
      <c r="N49" s="90" t="str">
        <f t="shared" si="120"/>
        <v/>
      </c>
      <c r="O49" s="90" t="str">
        <f t="shared" ref="O49:AR49" si="121">IF(O45&lt;&gt;"",O45/N45-1,"")</f>
        <v/>
      </c>
      <c r="P49" s="90" t="str">
        <f t="shared" si="121"/>
        <v/>
      </c>
      <c r="Q49" s="90" t="str">
        <f t="shared" si="121"/>
        <v/>
      </c>
      <c r="R49" s="90" t="str">
        <f t="shared" si="121"/>
        <v/>
      </c>
      <c r="S49" s="90" t="str">
        <f t="shared" si="121"/>
        <v/>
      </c>
      <c r="T49" s="90" t="str">
        <f t="shared" si="121"/>
        <v/>
      </c>
      <c r="U49" s="90" t="str">
        <f t="shared" si="121"/>
        <v/>
      </c>
      <c r="V49" s="90" t="str">
        <f t="shared" si="121"/>
        <v/>
      </c>
      <c r="W49" s="90" t="str">
        <f t="shared" si="121"/>
        <v/>
      </c>
      <c r="X49" s="90" t="str">
        <f t="shared" si="121"/>
        <v/>
      </c>
      <c r="Y49" s="90" t="str">
        <f t="shared" si="121"/>
        <v/>
      </c>
      <c r="Z49" s="90" t="str">
        <f t="shared" si="121"/>
        <v/>
      </c>
      <c r="AA49" s="90" t="str">
        <f t="shared" si="121"/>
        <v/>
      </c>
      <c r="AB49" s="90" t="str">
        <f t="shared" si="121"/>
        <v/>
      </c>
      <c r="AC49" s="90" t="str">
        <f t="shared" si="121"/>
        <v/>
      </c>
      <c r="AD49" s="90" t="str">
        <f t="shared" si="121"/>
        <v/>
      </c>
      <c r="AE49" s="90" t="str">
        <f t="shared" si="121"/>
        <v/>
      </c>
      <c r="AF49" s="90" t="str">
        <f t="shared" si="121"/>
        <v/>
      </c>
      <c r="AG49" s="90" t="str">
        <f t="shared" si="121"/>
        <v/>
      </c>
      <c r="AH49" s="90" t="str">
        <f t="shared" si="121"/>
        <v/>
      </c>
      <c r="AI49" s="90" t="str">
        <f t="shared" si="121"/>
        <v/>
      </c>
      <c r="AJ49" s="90" t="str">
        <f t="shared" si="121"/>
        <v/>
      </c>
      <c r="AK49" s="90" t="str">
        <f t="shared" si="121"/>
        <v/>
      </c>
      <c r="AL49" s="90" t="str">
        <f t="shared" si="121"/>
        <v/>
      </c>
      <c r="AM49" s="90" t="str">
        <f t="shared" si="121"/>
        <v/>
      </c>
      <c r="AN49" s="90" t="str">
        <f t="shared" si="121"/>
        <v/>
      </c>
      <c r="AO49" s="90" t="str">
        <f t="shared" si="121"/>
        <v/>
      </c>
      <c r="AP49" s="90" t="str">
        <f t="shared" si="121"/>
        <v/>
      </c>
      <c r="AQ49" s="90" t="str">
        <f t="shared" si="121"/>
        <v/>
      </c>
      <c r="AR49" s="151" t="str">
        <f t="shared" si="121"/>
        <v/>
      </c>
    </row>
    <row r="50" spans="1:45">
      <c r="A50" s="43" t="s">
        <v>23</v>
      </c>
      <c r="B50" s="80"/>
      <c r="C50" s="44"/>
      <c r="D50" s="88">
        <f>IF(D45&lt;&gt;"",D49*C45,"")</f>
        <v>5608258.7322550118</v>
      </c>
      <c r="E50" s="88">
        <f t="shared" ref="E50:N50" si="122">IF(E45&lt;&gt;"",E49*D45,"")</f>
        <v>5639711.2982629258</v>
      </c>
      <c r="F50" s="88">
        <f t="shared" si="122"/>
        <v>5671340.2583988067</v>
      </c>
      <c r="G50" s="88">
        <f t="shared" si="122"/>
        <v>5703146.6019265605</v>
      </c>
      <c r="H50" s="88">
        <f t="shared" si="122"/>
        <v>5735131.323658146</v>
      </c>
      <c r="I50" s="88">
        <f t="shared" si="122"/>
        <v>5767295.4239846803</v>
      </c>
      <c r="J50" s="88">
        <f t="shared" si="122"/>
        <v>5799639.9089077367</v>
      </c>
      <c r="K50" s="88">
        <f t="shared" si="122"/>
        <v>5832165.7900708038</v>
      </c>
      <c r="L50" s="88">
        <f t="shared" si="122"/>
        <v>5864874.0847909274</v>
      </c>
      <c r="M50" s="88">
        <f t="shared" si="122"/>
        <v>5897765.8160905316</v>
      </c>
      <c r="N50" s="88" t="str">
        <f t="shared" si="122"/>
        <v/>
      </c>
      <c r="O50" s="88" t="str">
        <f t="shared" ref="O50" si="123">IF(O45&lt;&gt;"",O49*N45,"")</f>
        <v/>
      </c>
      <c r="P50" s="88" t="str">
        <f t="shared" ref="P50" si="124">IF(P45&lt;&gt;"",P49*O45,"")</f>
        <v/>
      </c>
      <c r="Q50" s="88" t="str">
        <f t="shared" ref="Q50" si="125">IF(Q45&lt;&gt;"",Q49*P45,"")</f>
        <v/>
      </c>
      <c r="R50" s="88" t="str">
        <f t="shared" ref="R50" si="126">IF(R45&lt;&gt;"",R49*Q45,"")</f>
        <v/>
      </c>
      <c r="S50" s="88" t="str">
        <f t="shared" ref="S50" si="127">IF(S45&lt;&gt;"",S49*R45,"")</f>
        <v/>
      </c>
      <c r="T50" s="88" t="str">
        <f t="shared" ref="T50" si="128">IF(T45&lt;&gt;"",T49*S45,"")</f>
        <v/>
      </c>
      <c r="U50" s="88" t="str">
        <f t="shared" ref="U50" si="129">IF(U45&lt;&gt;"",U49*T45,"")</f>
        <v/>
      </c>
      <c r="V50" s="88" t="str">
        <f t="shared" ref="V50" si="130">IF(V45&lt;&gt;"",V49*U45,"")</f>
        <v/>
      </c>
      <c r="W50" s="88" t="str">
        <f t="shared" ref="W50" si="131">IF(W45&lt;&gt;"",W49*V45,"")</f>
        <v/>
      </c>
      <c r="X50" s="88" t="str">
        <f t="shared" ref="X50" si="132">IF(X45&lt;&gt;"",X49*W45,"")</f>
        <v/>
      </c>
      <c r="Y50" s="88" t="str">
        <f t="shared" ref="Y50" si="133">IF(Y45&lt;&gt;"",Y49*X45,"")</f>
        <v/>
      </c>
      <c r="Z50" s="88" t="str">
        <f t="shared" ref="Z50" si="134">IF(Z45&lt;&gt;"",Z49*Y45,"")</f>
        <v/>
      </c>
      <c r="AA50" s="88" t="str">
        <f t="shared" ref="AA50" si="135">IF(AA45&lt;&gt;"",AA49*Z45,"")</f>
        <v/>
      </c>
      <c r="AB50" s="88" t="str">
        <f t="shared" ref="AB50" si="136">IF(AB45&lt;&gt;"",AB49*AA45,"")</f>
        <v/>
      </c>
      <c r="AC50" s="88" t="str">
        <f t="shared" ref="AC50" si="137">IF(AC45&lt;&gt;"",AC49*AB45,"")</f>
        <v/>
      </c>
      <c r="AD50" s="88" t="str">
        <f t="shared" ref="AD50" si="138">IF(AD45&lt;&gt;"",AD49*AC45,"")</f>
        <v/>
      </c>
      <c r="AE50" s="88" t="str">
        <f t="shared" ref="AE50" si="139">IF(AE45&lt;&gt;"",AE49*AD45,"")</f>
        <v/>
      </c>
      <c r="AF50" s="88" t="str">
        <f t="shared" ref="AF50" si="140">IF(AF45&lt;&gt;"",AF49*AE45,"")</f>
        <v/>
      </c>
      <c r="AG50" s="88" t="str">
        <f t="shared" ref="AG50" si="141">IF(AG45&lt;&gt;"",AG49*AF45,"")</f>
        <v/>
      </c>
      <c r="AH50" s="88" t="str">
        <f t="shared" ref="AH50" si="142">IF(AH45&lt;&gt;"",AH49*AG45,"")</f>
        <v/>
      </c>
      <c r="AI50" s="88" t="str">
        <f t="shared" ref="AI50" si="143">IF(AI45&lt;&gt;"",AI49*AH45,"")</f>
        <v/>
      </c>
      <c r="AJ50" s="88" t="str">
        <f t="shared" ref="AJ50" si="144">IF(AJ45&lt;&gt;"",AJ49*AI45,"")</f>
        <v/>
      </c>
      <c r="AK50" s="88" t="str">
        <f t="shared" ref="AK50" si="145">IF(AK45&lt;&gt;"",AK49*AJ45,"")</f>
        <v/>
      </c>
      <c r="AL50" s="88" t="str">
        <f t="shared" ref="AL50" si="146">IF(AL45&lt;&gt;"",AL49*AK45,"")</f>
        <v/>
      </c>
      <c r="AM50" s="88" t="str">
        <f t="shared" ref="AM50" si="147">IF(AM45&lt;&gt;"",AM49*AL45,"")</f>
        <v/>
      </c>
      <c r="AN50" s="88" t="str">
        <f t="shared" ref="AN50" si="148">IF(AN45&lt;&gt;"",AN49*AM45,"")</f>
        <v/>
      </c>
      <c r="AO50" s="88" t="str">
        <f t="shared" ref="AO50" si="149">IF(AO45&lt;&gt;"",AO49*AN45,"")</f>
        <v/>
      </c>
      <c r="AP50" s="88" t="str">
        <f t="shared" ref="AP50" si="150">IF(AP45&lt;&gt;"",AP49*AO45,"")</f>
        <v/>
      </c>
      <c r="AQ50" s="88" t="str">
        <f t="shared" ref="AQ50" si="151">IF(AQ45&lt;&gt;"",AQ49*AP45,"")</f>
        <v/>
      </c>
      <c r="AR50" s="150" t="str">
        <f t="shared" ref="AR50" si="152">IF(AR45&lt;&gt;"",AR49*AQ45,"")</f>
        <v/>
      </c>
    </row>
    <row r="51" spans="1:45" ht="15" thickBot="1">
      <c r="A51" s="81" t="s">
        <v>29</v>
      </c>
      <c r="B51" s="82"/>
      <c r="C51" s="44"/>
      <c r="D51" s="91">
        <f>IF(D45&lt;&gt;"",D46/C46-1,"")</f>
        <v>-2.1991150986894747E-2</v>
      </c>
      <c r="E51" s="91">
        <f t="shared" ref="E51:N51" si="153">IF(E45&lt;&gt;"",E46/D46-1,"")</f>
        <v>-0.17937577476692124</v>
      </c>
      <c r="F51" s="91">
        <f t="shared" si="153"/>
        <v>5.5888671668867795E-2</v>
      </c>
      <c r="G51" s="91">
        <f t="shared" si="153"/>
        <v>-0.10213548327477229</v>
      </c>
      <c r="H51" s="91">
        <f t="shared" si="153"/>
        <v>-0.11664215703519565</v>
      </c>
      <c r="I51" s="91">
        <f t="shared" si="153"/>
        <v>-4.9070204508506077E-2</v>
      </c>
      <c r="J51" s="91">
        <f t="shared" si="153"/>
        <v>5.6082587322550115E-3</v>
      </c>
      <c r="K51" s="91">
        <f t="shared" si="153"/>
        <v>5.6082587322550115E-3</v>
      </c>
      <c r="L51" s="91">
        <f t="shared" si="153"/>
        <v>5.6082587322550115E-3</v>
      </c>
      <c r="M51" s="91">
        <f t="shared" si="153"/>
        <v>5.6082587322550115E-3</v>
      </c>
      <c r="N51" s="91" t="str">
        <f t="shared" si="153"/>
        <v/>
      </c>
      <c r="O51" s="91" t="str">
        <f t="shared" ref="O51:AR51" si="154">IF(O45&lt;&gt;"",O46/N46-1,"")</f>
        <v/>
      </c>
      <c r="P51" s="91" t="str">
        <f t="shared" si="154"/>
        <v/>
      </c>
      <c r="Q51" s="91" t="str">
        <f t="shared" si="154"/>
        <v/>
      </c>
      <c r="R51" s="91" t="str">
        <f t="shared" si="154"/>
        <v/>
      </c>
      <c r="S51" s="91" t="str">
        <f t="shared" si="154"/>
        <v/>
      </c>
      <c r="T51" s="91" t="str">
        <f t="shared" si="154"/>
        <v/>
      </c>
      <c r="U51" s="91" t="str">
        <f t="shared" si="154"/>
        <v/>
      </c>
      <c r="V51" s="91" t="str">
        <f t="shared" si="154"/>
        <v/>
      </c>
      <c r="W51" s="91" t="str">
        <f t="shared" si="154"/>
        <v/>
      </c>
      <c r="X51" s="91" t="str">
        <f t="shared" si="154"/>
        <v/>
      </c>
      <c r="Y51" s="91" t="str">
        <f t="shared" si="154"/>
        <v/>
      </c>
      <c r="Z51" s="91" t="str">
        <f t="shared" si="154"/>
        <v/>
      </c>
      <c r="AA51" s="91" t="str">
        <f t="shared" si="154"/>
        <v/>
      </c>
      <c r="AB51" s="91" t="str">
        <f t="shared" si="154"/>
        <v/>
      </c>
      <c r="AC51" s="91" t="str">
        <f t="shared" si="154"/>
        <v/>
      </c>
      <c r="AD51" s="91" t="str">
        <f t="shared" si="154"/>
        <v/>
      </c>
      <c r="AE51" s="91" t="str">
        <f t="shared" si="154"/>
        <v/>
      </c>
      <c r="AF51" s="91" t="str">
        <f t="shared" si="154"/>
        <v/>
      </c>
      <c r="AG51" s="91" t="str">
        <f t="shared" si="154"/>
        <v/>
      </c>
      <c r="AH51" s="91" t="str">
        <f t="shared" si="154"/>
        <v/>
      </c>
      <c r="AI51" s="91" t="str">
        <f t="shared" si="154"/>
        <v/>
      </c>
      <c r="AJ51" s="91" t="str">
        <f t="shared" si="154"/>
        <v/>
      </c>
      <c r="AK51" s="91" t="str">
        <f t="shared" si="154"/>
        <v/>
      </c>
      <c r="AL51" s="91" t="str">
        <f t="shared" si="154"/>
        <v/>
      </c>
      <c r="AM51" s="91" t="str">
        <f t="shared" si="154"/>
        <v/>
      </c>
      <c r="AN51" s="91" t="str">
        <f t="shared" si="154"/>
        <v/>
      </c>
      <c r="AO51" s="91" t="str">
        <f t="shared" si="154"/>
        <v/>
      </c>
      <c r="AP51" s="91" t="str">
        <f t="shared" si="154"/>
        <v/>
      </c>
      <c r="AQ51" s="91" t="str">
        <f t="shared" si="154"/>
        <v/>
      </c>
      <c r="AR51" s="152" t="str">
        <f t="shared" si="154"/>
        <v/>
      </c>
    </row>
    <row r="52" spans="1:45" ht="15" thickBot="1">
      <c r="A52" s="148" t="s">
        <v>46</v>
      </c>
      <c r="B52" s="21"/>
      <c r="C52" s="21"/>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row>
    <row r="53" spans="1:45" ht="15" thickBot="1">
      <c r="A53" s="127" t="str">
        <f>"4. (Optional) For Next Year's target, plug in FY"&amp;B23&amp;" actuals"</f>
        <v>4. (Optional) For Next Year's target, plug in FY2011 actuals</v>
      </c>
      <c r="B53" s="128"/>
      <c r="C53" s="129"/>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1"/>
      <c r="AS53" s="17"/>
    </row>
    <row r="54" spans="1:45" ht="15" customHeight="1" thickBot="1">
      <c r="A54" s="18"/>
      <c r="B54" s="19"/>
      <c r="C54" s="58">
        <f t="shared" ref="C54:AR54" si="155">C26</f>
        <v>2010</v>
      </c>
      <c r="D54" s="116">
        <f t="shared" si="155"/>
        <v>2011</v>
      </c>
      <c r="E54" s="58">
        <f t="shared" si="155"/>
        <v>2012</v>
      </c>
      <c r="F54" s="117">
        <f t="shared" si="155"/>
        <v>2013</v>
      </c>
      <c r="G54" s="58">
        <f t="shared" si="155"/>
        <v>2014</v>
      </c>
      <c r="H54" s="117">
        <f t="shared" si="155"/>
        <v>2015</v>
      </c>
      <c r="I54" s="117">
        <f t="shared" si="155"/>
        <v>2016</v>
      </c>
      <c r="J54" s="117">
        <f t="shared" si="155"/>
        <v>2017</v>
      </c>
      <c r="K54" s="117">
        <f t="shared" si="155"/>
        <v>2018</v>
      </c>
      <c r="L54" s="117">
        <f t="shared" si="155"/>
        <v>2019</v>
      </c>
      <c r="M54" s="117">
        <f t="shared" si="155"/>
        <v>2020</v>
      </c>
      <c r="N54" s="117">
        <f t="shared" si="155"/>
        <v>2021</v>
      </c>
      <c r="O54" s="117">
        <f t="shared" si="155"/>
        <v>2022</v>
      </c>
      <c r="P54" s="117">
        <f t="shared" si="155"/>
        <v>2023</v>
      </c>
      <c r="Q54" s="117">
        <f t="shared" si="155"/>
        <v>2024</v>
      </c>
      <c r="R54" s="117">
        <f t="shared" si="155"/>
        <v>2025</v>
      </c>
      <c r="S54" s="117">
        <f t="shared" si="155"/>
        <v>2026</v>
      </c>
      <c r="T54" s="117">
        <f t="shared" si="155"/>
        <v>2027</v>
      </c>
      <c r="U54" s="117">
        <f t="shared" si="155"/>
        <v>2028</v>
      </c>
      <c r="V54" s="117">
        <f t="shared" si="155"/>
        <v>2029</v>
      </c>
      <c r="W54" s="117">
        <f t="shared" si="155"/>
        <v>2030</v>
      </c>
      <c r="X54" s="117">
        <f t="shared" si="155"/>
        <v>2031</v>
      </c>
      <c r="Y54" s="117">
        <f t="shared" si="155"/>
        <v>2032</v>
      </c>
      <c r="Z54" s="117">
        <f t="shared" si="155"/>
        <v>2033</v>
      </c>
      <c r="AA54" s="117">
        <f t="shared" si="155"/>
        <v>2034</v>
      </c>
      <c r="AB54" s="117">
        <f t="shared" si="155"/>
        <v>2035</v>
      </c>
      <c r="AC54" s="117">
        <f t="shared" si="155"/>
        <v>2036</v>
      </c>
      <c r="AD54" s="117">
        <f t="shared" si="155"/>
        <v>2037</v>
      </c>
      <c r="AE54" s="117">
        <f t="shared" si="155"/>
        <v>2038</v>
      </c>
      <c r="AF54" s="117">
        <f t="shared" si="155"/>
        <v>2039</v>
      </c>
      <c r="AG54" s="117">
        <f t="shared" si="155"/>
        <v>2040</v>
      </c>
      <c r="AH54" s="117">
        <f t="shared" si="155"/>
        <v>2041</v>
      </c>
      <c r="AI54" s="117">
        <f t="shared" si="155"/>
        <v>2042</v>
      </c>
      <c r="AJ54" s="117">
        <f t="shared" si="155"/>
        <v>2043</v>
      </c>
      <c r="AK54" s="117">
        <f t="shared" si="155"/>
        <v>2044</v>
      </c>
      <c r="AL54" s="117">
        <f t="shared" si="155"/>
        <v>2045</v>
      </c>
      <c r="AM54" s="117">
        <f t="shared" si="155"/>
        <v>2046</v>
      </c>
      <c r="AN54" s="58">
        <f t="shared" si="155"/>
        <v>2047</v>
      </c>
      <c r="AO54" s="117">
        <f t="shared" si="155"/>
        <v>2048</v>
      </c>
      <c r="AP54" s="117">
        <f t="shared" si="155"/>
        <v>2049</v>
      </c>
      <c r="AQ54" s="117">
        <f t="shared" si="155"/>
        <v>2050</v>
      </c>
      <c r="AR54" s="117">
        <f t="shared" si="155"/>
        <v>2051</v>
      </c>
    </row>
    <row r="55" spans="1:45" ht="15" customHeight="1">
      <c r="A55" s="20" t="s">
        <v>26</v>
      </c>
      <c r="B55" s="21"/>
      <c r="C55" s="48"/>
      <c r="D55" s="59">
        <f>D28</f>
        <v>0</v>
      </c>
      <c r="E55" s="119">
        <f t="shared" ref="E55:AR55" si="156">E28</f>
        <v>0</v>
      </c>
      <c r="F55" s="120">
        <f t="shared" si="156"/>
        <v>0</v>
      </c>
      <c r="G55" s="119">
        <f t="shared" si="156"/>
        <v>0</v>
      </c>
      <c r="H55" s="120">
        <f t="shared" si="156"/>
        <v>0</v>
      </c>
      <c r="I55" s="120">
        <f t="shared" si="156"/>
        <v>0</v>
      </c>
      <c r="J55" s="120">
        <f t="shared" si="156"/>
        <v>5.7500000000000002E-2</v>
      </c>
      <c r="K55" s="120">
        <f t="shared" si="156"/>
        <v>5.7500000000000002E-2</v>
      </c>
      <c r="L55" s="120">
        <f t="shared" si="156"/>
        <v>5.7500000000000002E-2</v>
      </c>
      <c r="M55" s="120">
        <f t="shared" si="156"/>
        <v>5.7500000000000002E-2</v>
      </c>
      <c r="N55" s="120">
        <f t="shared" si="156"/>
        <v>5.7500000000000002E-2</v>
      </c>
      <c r="O55" s="120">
        <f t="shared" si="156"/>
        <v>5.7500000000000002E-2</v>
      </c>
      <c r="P55" s="120">
        <f t="shared" si="156"/>
        <v>5.7500000000000002E-2</v>
      </c>
      <c r="Q55" s="120">
        <f t="shared" si="156"/>
        <v>5.7500000000000002E-2</v>
      </c>
      <c r="R55" s="120">
        <f t="shared" si="156"/>
        <v>5.7500000000000002E-2</v>
      </c>
      <c r="S55" s="120">
        <f t="shared" si="156"/>
        <v>5.7500000000000002E-2</v>
      </c>
      <c r="T55" s="120">
        <f t="shared" si="156"/>
        <v>5.7500000000000002E-2</v>
      </c>
      <c r="U55" s="120">
        <f t="shared" si="156"/>
        <v>5.7500000000000002E-2</v>
      </c>
      <c r="V55" s="120">
        <f t="shared" si="156"/>
        <v>5.7500000000000002E-2</v>
      </c>
      <c r="W55" s="120">
        <f t="shared" si="156"/>
        <v>5.7500000000000002E-2</v>
      </c>
      <c r="X55" s="120">
        <f t="shared" si="156"/>
        <v>5.7500000000000002E-2</v>
      </c>
      <c r="Y55" s="120">
        <f t="shared" si="156"/>
        <v>5.7500000000000002E-2</v>
      </c>
      <c r="Z55" s="120">
        <f t="shared" si="156"/>
        <v>5.7500000000000002E-2</v>
      </c>
      <c r="AA55" s="120">
        <f t="shared" si="156"/>
        <v>5.7500000000000002E-2</v>
      </c>
      <c r="AB55" s="120">
        <f t="shared" si="156"/>
        <v>5.7500000000000002E-2</v>
      </c>
      <c r="AC55" s="120">
        <f t="shared" si="156"/>
        <v>5.7500000000000002E-2</v>
      </c>
      <c r="AD55" s="120">
        <f t="shared" si="156"/>
        <v>5.7500000000000002E-2</v>
      </c>
      <c r="AE55" s="120">
        <f t="shared" si="156"/>
        <v>5.7500000000000002E-2</v>
      </c>
      <c r="AF55" s="120">
        <f t="shared" si="156"/>
        <v>5.7500000000000002E-2</v>
      </c>
      <c r="AG55" s="120">
        <f t="shared" si="156"/>
        <v>5.7500000000000002E-2</v>
      </c>
      <c r="AH55" s="120">
        <f t="shared" si="156"/>
        <v>5.7500000000000002E-2</v>
      </c>
      <c r="AI55" s="120">
        <f t="shared" si="156"/>
        <v>5.7500000000000002E-2</v>
      </c>
      <c r="AJ55" s="120">
        <f t="shared" si="156"/>
        <v>5.7500000000000002E-2</v>
      </c>
      <c r="AK55" s="120">
        <f t="shared" si="156"/>
        <v>5.7500000000000002E-2</v>
      </c>
      <c r="AL55" s="120">
        <f t="shared" si="156"/>
        <v>5.7500000000000002E-2</v>
      </c>
      <c r="AM55" s="118">
        <f t="shared" si="156"/>
        <v>5.7500000000000002E-2</v>
      </c>
      <c r="AN55" s="119">
        <f t="shared" si="156"/>
        <v>5.7500000000000002E-2</v>
      </c>
      <c r="AO55" s="120">
        <f t="shared" si="156"/>
        <v>5.7500000000000002E-2</v>
      </c>
      <c r="AP55" s="120">
        <f t="shared" si="156"/>
        <v>5.7500000000000002E-2</v>
      </c>
      <c r="AQ55" s="120">
        <f t="shared" si="156"/>
        <v>5.7500000000000002E-2</v>
      </c>
      <c r="AR55" s="120">
        <f t="shared" si="156"/>
        <v>5.7500000000000002E-2</v>
      </c>
    </row>
    <row r="56" spans="1:45" ht="15" customHeight="1" thickBot="1">
      <c r="A56" s="49" t="s">
        <v>28</v>
      </c>
      <c r="B56" s="21"/>
      <c r="C56" s="50">
        <f>C29</f>
        <v>74.660397000000003</v>
      </c>
      <c r="D56" s="50">
        <f t="shared" ref="D56:AR56" si="157">D29</f>
        <v>74.660397000000003</v>
      </c>
      <c r="E56" s="66">
        <f t="shared" si="157"/>
        <v>74.660397000000003</v>
      </c>
      <c r="F56" s="73">
        <f t="shared" si="157"/>
        <v>74.660397000000003</v>
      </c>
      <c r="G56" s="66">
        <f t="shared" si="157"/>
        <v>74.660397000000003</v>
      </c>
      <c r="H56" s="73">
        <f t="shared" si="157"/>
        <v>74.660397000000003</v>
      </c>
      <c r="I56" s="73">
        <f t="shared" si="157"/>
        <v>74.660397000000003</v>
      </c>
      <c r="J56" s="73">
        <f t="shared" si="157"/>
        <v>78.953369827500012</v>
      </c>
      <c r="K56" s="73">
        <f t="shared" si="157"/>
        <v>83.493188592581276</v>
      </c>
      <c r="L56" s="73">
        <f t="shared" si="157"/>
        <v>88.294046936654709</v>
      </c>
      <c r="M56" s="73">
        <f t="shared" si="157"/>
        <v>93.370954635512362</v>
      </c>
      <c r="N56" s="73">
        <f t="shared" si="157"/>
        <v>98.73978452705434</v>
      </c>
      <c r="O56" s="73">
        <f t="shared" si="157"/>
        <v>104.41732213735997</v>
      </c>
      <c r="P56" s="73">
        <f t="shared" si="157"/>
        <v>110.42131816025818</v>
      </c>
      <c r="Q56" s="73">
        <f t="shared" si="157"/>
        <v>116.77054395447304</v>
      </c>
      <c r="R56" s="73">
        <f t="shared" si="157"/>
        <v>123.48485023185525</v>
      </c>
      <c r="S56" s="73">
        <f t="shared" si="157"/>
        <v>130.58522912018694</v>
      </c>
      <c r="T56" s="73">
        <f t="shared" si="157"/>
        <v>138.09387979459771</v>
      </c>
      <c r="U56" s="73">
        <f t="shared" si="157"/>
        <v>146.03427788278711</v>
      </c>
      <c r="V56" s="73">
        <f t="shared" si="157"/>
        <v>154.43124886104738</v>
      </c>
      <c r="W56" s="73">
        <f t="shared" si="157"/>
        <v>163.31104567055763</v>
      </c>
      <c r="X56" s="73">
        <f t="shared" si="157"/>
        <v>172.70143079661472</v>
      </c>
      <c r="Y56" s="73">
        <f t="shared" si="157"/>
        <v>182.63176306742008</v>
      </c>
      <c r="Z56" s="73">
        <f t="shared" si="157"/>
        <v>193.13308944379676</v>
      </c>
      <c r="AA56" s="73">
        <f t="shared" si="157"/>
        <v>204.23824208681509</v>
      </c>
      <c r="AB56" s="73">
        <f t="shared" si="157"/>
        <v>215.98194100680698</v>
      </c>
      <c r="AC56" s="73">
        <f t="shared" si="157"/>
        <v>228.4009026146984</v>
      </c>
      <c r="AD56" s="73">
        <f t="shared" si="157"/>
        <v>241.53395451504358</v>
      </c>
      <c r="AE56" s="73">
        <f t="shared" si="157"/>
        <v>255.4221568996586</v>
      </c>
      <c r="AF56" s="73">
        <f t="shared" si="157"/>
        <v>270.108930921389</v>
      </c>
      <c r="AG56" s="73">
        <f t="shared" si="157"/>
        <v>285.64019444936889</v>
      </c>
      <c r="AH56" s="73">
        <f t="shared" si="157"/>
        <v>302.06450563020763</v>
      </c>
      <c r="AI56" s="73">
        <f t="shared" si="157"/>
        <v>319.4332147039446</v>
      </c>
      <c r="AJ56" s="73">
        <f t="shared" si="157"/>
        <v>337.80062454942146</v>
      </c>
      <c r="AK56" s="73">
        <f t="shared" si="157"/>
        <v>357.22416046101324</v>
      </c>
      <c r="AL56" s="73">
        <f t="shared" si="157"/>
        <v>377.76454968752154</v>
      </c>
      <c r="AM56" s="64">
        <f t="shared" si="157"/>
        <v>399.48601129455409</v>
      </c>
      <c r="AN56" s="66">
        <f t="shared" si="157"/>
        <v>422.45645694399099</v>
      </c>
      <c r="AO56" s="73">
        <f t="shared" si="157"/>
        <v>446.74770321827049</v>
      </c>
      <c r="AP56" s="73">
        <f t="shared" si="157"/>
        <v>472.43569615332109</v>
      </c>
      <c r="AQ56" s="73">
        <f t="shared" si="157"/>
        <v>499.60074868213712</v>
      </c>
      <c r="AR56" s="73">
        <f t="shared" si="157"/>
        <v>528.32779173136009</v>
      </c>
    </row>
    <row r="57" spans="1:45" ht="15" customHeight="1" thickBot="1">
      <c r="A57" s="20" t="s">
        <v>17</v>
      </c>
      <c r="B57" s="21"/>
      <c r="C57" s="39"/>
      <c r="D57" s="42">
        <f>D58/C58-1</f>
        <v>-0.14315</v>
      </c>
      <c r="E57" s="67">
        <f>E58/D58-1</f>
        <v>0.22541868471727833</v>
      </c>
      <c r="F57" s="40">
        <f>F58/E58-1</f>
        <v>-4.7619047619047672E-2</v>
      </c>
      <c r="G57" s="40">
        <f t="shared" ref="G57:H57" si="158">G58/F58-1</f>
        <v>0.12000000000000011</v>
      </c>
      <c r="H57" s="40">
        <f t="shared" si="158"/>
        <v>0.13839285714285721</v>
      </c>
      <c r="I57" s="75">
        <v>5.7500000000000002E-2</v>
      </c>
      <c r="J57" s="23">
        <f t="shared" ref="J57:AR57" si="159">I57</f>
        <v>5.7500000000000002E-2</v>
      </c>
      <c r="K57" s="23">
        <f t="shared" si="159"/>
        <v>5.7500000000000002E-2</v>
      </c>
      <c r="L57" s="23">
        <f t="shared" si="159"/>
        <v>5.7500000000000002E-2</v>
      </c>
      <c r="M57" s="23">
        <f t="shared" si="159"/>
        <v>5.7500000000000002E-2</v>
      </c>
      <c r="N57" s="23">
        <f t="shared" si="159"/>
        <v>5.7500000000000002E-2</v>
      </c>
      <c r="O57" s="23">
        <f t="shared" si="159"/>
        <v>5.7500000000000002E-2</v>
      </c>
      <c r="P57" s="23">
        <f t="shared" si="159"/>
        <v>5.7500000000000002E-2</v>
      </c>
      <c r="Q57" s="23">
        <f t="shared" si="159"/>
        <v>5.7500000000000002E-2</v>
      </c>
      <c r="R57" s="23">
        <f t="shared" si="159"/>
        <v>5.7500000000000002E-2</v>
      </c>
      <c r="S57" s="23">
        <f t="shared" si="159"/>
        <v>5.7500000000000002E-2</v>
      </c>
      <c r="T57" s="23">
        <f t="shared" si="159"/>
        <v>5.7500000000000002E-2</v>
      </c>
      <c r="U57" s="23">
        <f t="shared" si="159"/>
        <v>5.7500000000000002E-2</v>
      </c>
      <c r="V57" s="23">
        <f t="shared" si="159"/>
        <v>5.7500000000000002E-2</v>
      </c>
      <c r="W57" s="23">
        <f t="shared" si="159"/>
        <v>5.7500000000000002E-2</v>
      </c>
      <c r="X57" s="23">
        <f t="shared" si="159"/>
        <v>5.7500000000000002E-2</v>
      </c>
      <c r="Y57" s="23">
        <f t="shared" si="159"/>
        <v>5.7500000000000002E-2</v>
      </c>
      <c r="Z57" s="23">
        <f t="shared" si="159"/>
        <v>5.7500000000000002E-2</v>
      </c>
      <c r="AA57" s="23">
        <f t="shared" si="159"/>
        <v>5.7500000000000002E-2</v>
      </c>
      <c r="AB57" s="23">
        <f t="shared" si="159"/>
        <v>5.7500000000000002E-2</v>
      </c>
      <c r="AC57" s="23">
        <f t="shared" si="159"/>
        <v>5.7500000000000002E-2</v>
      </c>
      <c r="AD57" s="23">
        <f t="shared" si="159"/>
        <v>5.7500000000000002E-2</v>
      </c>
      <c r="AE57" s="23">
        <f t="shared" si="159"/>
        <v>5.7500000000000002E-2</v>
      </c>
      <c r="AF57" s="23">
        <f t="shared" si="159"/>
        <v>5.7500000000000002E-2</v>
      </c>
      <c r="AG57" s="23">
        <f t="shared" si="159"/>
        <v>5.7500000000000002E-2</v>
      </c>
      <c r="AH57" s="23">
        <f t="shared" si="159"/>
        <v>5.7500000000000002E-2</v>
      </c>
      <c r="AI57" s="23">
        <f t="shared" si="159"/>
        <v>5.7500000000000002E-2</v>
      </c>
      <c r="AJ57" s="23">
        <f t="shared" si="159"/>
        <v>5.7500000000000002E-2</v>
      </c>
      <c r="AK57" s="23">
        <f t="shared" si="159"/>
        <v>5.7500000000000002E-2</v>
      </c>
      <c r="AL57" s="23">
        <f t="shared" si="159"/>
        <v>5.7500000000000002E-2</v>
      </c>
      <c r="AM57" s="22">
        <f t="shared" si="159"/>
        <v>5.7500000000000002E-2</v>
      </c>
      <c r="AN57" s="23">
        <f t="shared" si="159"/>
        <v>5.7500000000000002E-2</v>
      </c>
      <c r="AO57" s="23">
        <f t="shared" si="159"/>
        <v>5.7500000000000002E-2</v>
      </c>
      <c r="AP57" s="23">
        <f t="shared" si="159"/>
        <v>5.7500000000000002E-2</v>
      </c>
      <c r="AQ57" s="23">
        <f t="shared" si="159"/>
        <v>5.7500000000000002E-2</v>
      </c>
      <c r="AR57" s="23">
        <f t="shared" si="159"/>
        <v>5.7500000000000002E-2</v>
      </c>
    </row>
    <row r="58" spans="1:45" ht="15" thickBot="1">
      <c r="A58" s="173" t="s">
        <v>54</v>
      </c>
      <c r="B58" s="157"/>
      <c r="C58" s="41">
        <f>C31</f>
        <v>2000000000</v>
      </c>
      <c r="D58" s="174">
        <v>1713700000</v>
      </c>
      <c r="E58" s="175">
        <v>2100000000</v>
      </c>
      <c r="F58" s="176">
        <v>2000000000</v>
      </c>
      <c r="G58" s="177">
        <v>2240000000</v>
      </c>
      <c r="H58" s="178">
        <v>2550000000</v>
      </c>
      <c r="I58" s="76">
        <f t="shared" ref="I58:AR58" si="160">H58*(1+I57)</f>
        <v>2696625000.0000005</v>
      </c>
      <c r="J58" s="76">
        <f t="shared" si="160"/>
        <v>2851680937.500001</v>
      </c>
      <c r="K58" s="76">
        <f t="shared" si="160"/>
        <v>3015652591.4062514</v>
      </c>
      <c r="L58" s="76">
        <f t="shared" si="160"/>
        <v>3189052615.4121113</v>
      </c>
      <c r="M58" s="76">
        <f t="shared" si="160"/>
        <v>3372423140.7983079</v>
      </c>
      <c r="N58" s="76">
        <f t="shared" si="160"/>
        <v>3566337471.3942108</v>
      </c>
      <c r="O58" s="76">
        <f t="shared" si="160"/>
        <v>3771401875.9993782</v>
      </c>
      <c r="P58" s="76">
        <f t="shared" si="160"/>
        <v>3988257483.8693428</v>
      </c>
      <c r="Q58" s="76">
        <f t="shared" si="160"/>
        <v>4217582289.1918306</v>
      </c>
      <c r="R58" s="76">
        <f t="shared" si="160"/>
        <v>4460093270.8203611</v>
      </c>
      <c r="S58" s="76">
        <f t="shared" si="160"/>
        <v>4716548633.8925323</v>
      </c>
      <c r="T58" s="76">
        <f t="shared" si="160"/>
        <v>4987750180.3413534</v>
      </c>
      <c r="U58" s="76">
        <f t="shared" si="160"/>
        <v>5274545815.7109814</v>
      </c>
      <c r="V58" s="76">
        <f t="shared" si="160"/>
        <v>5577832200.1143637</v>
      </c>
      <c r="W58" s="76">
        <f t="shared" si="160"/>
        <v>5898557551.6209402</v>
      </c>
      <c r="X58" s="76">
        <f t="shared" si="160"/>
        <v>6237724610.8391447</v>
      </c>
      <c r="Y58" s="76">
        <f t="shared" si="160"/>
        <v>6596393775.9623966</v>
      </c>
      <c r="Z58" s="76">
        <f t="shared" si="160"/>
        <v>6975686418.0802355</v>
      </c>
      <c r="AA58" s="76">
        <f t="shared" si="160"/>
        <v>7376788387.1198502</v>
      </c>
      <c r="AB58" s="76">
        <f t="shared" si="160"/>
        <v>7800953719.3792419</v>
      </c>
      <c r="AC58" s="76">
        <f t="shared" si="160"/>
        <v>8249508558.2435493</v>
      </c>
      <c r="AD58" s="76">
        <f t="shared" si="160"/>
        <v>8723855300.3425541</v>
      </c>
      <c r="AE58" s="76">
        <f t="shared" si="160"/>
        <v>9225476980.1122513</v>
      </c>
      <c r="AF58" s="76">
        <f t="shared" si="160"/>
        <v>9755941906.4687061</v>
      </c>
      <c r="AG58" s="76">
        <f t="shared" si="160"/>
        <v>10316908566.090658</v>
      </c>
      <c r="AH58" s="76">
        <f t="shared" si="160"/>
        <v>10910130808.640873</v>
      </c>
      <c r="AI58" s="76">
        <f t="shared" si="160"/>
        <v>11537463330.137724</v>
      </c>
      <c r="AJ58" s="76">
        <f t="shared" si="160"/>
        <v>12200867471.620644</v>
      </c>
      <c r="AK58" s="76">
        <f t="shared" si="160"/>
        <v>12902417351.238832</v>
      </c>
      <c r="AL58" s="76">
        <f t="shared" si="160"/>
        <v>13644306348.935066</v>
      </c>
      <c r="AM58" s="24">
        <f t="shared" si="160"/>
        <v>14428853963.998835</v>
      </c>
      <c r="AN58" s="76">
        <f t="shared" si="160"/>
        <v>15258513066.92877</v>
      </c>
      <c r="AO58" s="76">
        <f t="shared" si="160"/>
        <v>16135877568.277176</v>
      </c>
      <c r="AP58" s="76">
        <f t="shared" si="160"/>
        <v>17063690528.453115</v>
      </c>
      <c r="AQ58" s="76">
        <f t="shared" si="160"/>
        <v>18044852733.839172</v>
      </c>
      <c r="AR58" s="76">
        <f t="shared" si="160"/>
        <v>19082431766.034927</v>
      </c>
    </row>
    <row r="59" spans="1:45" ht="29.5" customHeight="1" thickBot="1">
      <c r="A59" s="25" t="s">
        <v>55</v>
      </c>
      <c r="B59" s="21"/>
      <c r="C59" s="41">
        <f>C32</f>
        <v>1500000000</v>
      </c>
      <c r="D59" s="123">
        <v>1542000000</v>
      </c>
      <c r="E59" s="68">
        <f>$B$14*E58</f>
        <v>1890000000</v>
      </c>
      <c r="F59" s="27">
        <f t="shared" ref="F59:AR59" si="161">$B$14*F58</f>
        <v>1800000000</v>
      </c>
      <c r="G59" s="27">
        <f t="shared" si="161"/>
        <v>2016000000</v>
      </c>
      <c r="H59" s="95">
        <f t="shared" si="161"/>
        <v>2295000000</v>
      </c>
      <c r="I59" s="27">
        <f t="shared" si="161"/>
        <v>2426962500.0000005</v>
      </c>
      <c r="J59" s="27">
        <f t="shared" si="161"/>
        <v>2566512843.750001</v>
      </c>
      <c r="K59" s="27">
        <f t="shared" si="161"/>
        <v>2714087332.2656264</v>
      </c>
      <c r="L59" s="27">
        <f t="shared" si="161"/>
        <v>2870147353.8709002</v>
      </c>
      <c r="M59" s="27">
        <f t="shared" si="161"/>
        <v>3035180826.7184772</v>
      </c>
      <c r="N59" s="27">
        <f t="shared" si="161"/>
        <v>3209703724.2547898</v>
      </c>
      <c r="O59" s="27">
        <f t="shared" si="161"/>
        <v>3394261688.3994403</v>
      </c>
      <c r="P59" s="27">
        <f t="shared" si="161"/>
        <v>3589431735.4824085</v>
      </c>
      <c r="Q59" s="27">
        <f t="shared" si="161"/>
        <v>3795824060.2726479</v>
      </c>
      <c r="R59" s="27">
        <f t="shared" si="161"/>
        <v>4014083943.7383251</v>
      </c>
      <c r="S59" s="27">
        <f t="shared" si="161"/>
        <v>4244893770.5032792</v>
      </c>
      <c r="T59" s="27">
        <f t="shared" si="161"/>
        <v>4488975162.3072186</v>
      </c>
      <c r="U59" s="27">
        <f t="shared" si="161"/>
        <v>4747091234.139883</v>
      </c>
      <c r="V59" s="27">
        <f t="shared" si="161"/>
        <v>5020048980.1029272</v>
      </c>
      <c r="W59" s="27">
        <f t="shared" si="161"/>
        <v>5308701796.4588461</v>
      </c>
      <c r="X59" s="27">
        <f t="shared" si="161"/>
        <v>5613952149.7552299</v>
      </c>
      <c r="Y59" s="27">
        <f t="shared" si="161"/>
        <v>5936754398.3661575</v>
      </c>
      <c r="Z59" s="27">
        <f t="shared" si="161"/>
        <v>6278117776.272212</v>
      </c>
      <c r="AA59" s="27">
        <f t="shared" si="161"/>
        <v>6639109548.4078655</v>
      </c>
      <c r="AB59" s="27">
        <f t="shared" si="161"/>
        <v>7020858347.4413176</v>
      </c>
      <c r="AC59" s="27">
        <f t="shared" si="161"/>
        <v>7424557702.4191942</v>
      </c>
      <c r="AD59" s="27">
        <f t="shared" si="161"/>
        <v>7851469770.3082991</v>
      </c>
      <c r="AE59" s="27">
        <f t="shared" si="161"/>
        <v>8302929282.1010265</v>
      </c>
      <c r="AF59" s="27">
        <f t="shared" si="161"/>
        <v>8780347715.8218365</v>
      </c>
      <c r="AG59" s="27">
        <f t="shared" si="161"/>
        <v>9285217709.4815922</v>
      </c>
      <c r="AH59" s="27">
        <f t="shared" si="161"/>
        <v>9819117727.7767868</v>
      </c>
      <c r="AI59" s="27">
        <f t="shared" si="161"/>
        <v>10383716997.123951</v>
      </c>
      <c r="AJ59" s="27">
        <f t="shared" si="161"/>
        <v>10980780724.45858</v>
      </c>
      <c r="AK59" s="27">
        <f t="shared" si="161"/>
        <v>11612175616.11495</v>
      </c>
      <c r="AL59" s="27">
        <f t="shared" si="161"/>
        <v>12279875714.041559</v>
      </c>
      <c r="AM59" s="26">
        <f t="shared" si="161"/>
        <v>12985968567.598951</v>
      </c>
      <c r="AN59" s="27">
        <f t="shared" si="161"/>
        <v>13732661760.235893</v>
      </c>
      <c r="AO59" s="27">
        <f t="shared" si="161"/>
        <v>14522289811.449459</v>
      </c>
      <c r="AP59" s="27">
        <f t="shared" si="161"/>
        <v>15357321475.607803</v>
      </c>
      <c r="AQ59" s="27">
        <f t="shared" si="161"/>
        <v>16240367460.455256</v>
      </c>
      <c r="AR59" s="27">
        <f t="shared" si="161"/>
        <v>17174188589.431435</v>
      </c>
    </row>
    <row r="60" spans="1:45" ht="29.5" customHeight="1">
      <c r="A60" s="25" t="s">
        <v>44</v>
      </c>
      <c r="B60" s="21"/>
      <c r="C60" s="41">
        <f>C59/C56</f>
        <v>20090972.728151981</v>
      </c>
      <c r="D60" s="41">
        <f>D59/D56</f>
        <v>20653519.964540236</v>
      </c>
      <c r="E60" s="41">
        <f t="shared" ref="E60:H60" si="162">E59/E56</f>
        <v>25314625.637471497</v>
      </c>
      <c r="F60" s="41">
        <f t="shared" si="162"/>
        <v>24109167.273782376</v>
      </c>
      <c r="G60" s="41">
        <f t="shared" si="162"/>
        <v>27002267.346636262</v>
      </c>
      <c r="H60" s="171">
        <f t="shared" si="162"/>
        <v>30739188.274072532</v>
      </c>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6"/>
      <c r="AN60" s="27"/>
      <c r="AO60" s="27"/>
      <c r="AP60" s="27"/>
      <c r="AQ60" s="27"/>
      <c r="AR60" s="27"/>
    </row>
    <row r="61" spans="1:45" ht="15" thickBot="1">
      <c r="A61" s="28" t="s">
        <v>41</v>
      </c>
      <c r="B61" s="21"/>
      <c r="C61" s="50">
        <f t="shared" ref="C61:C62" si="163">C34</f>
        <v>49.773598</v>
      </c>
      <c r="D61" s="51">
        <f>D62/(D59/D56)</f>
        <v>0</v>
      </c>
      <c r="E61" s="51">
        <f>E62/(E59/E56)</f>
        <v>0</v>
      </c>
      <c r="F61" s="51">
        <f t="shared" ref="F61:AR61" si="164">F62/(F59/F56)</f>
        <v>0</v>
      </c>
      <c r="G61" s="51">
        <f t="shared" si="164"/>
        <v>0</v>
      </c>
      <c r="H61" s="69">
        <f t="shared" si="164"/>
        <v>0</v>
      </c>
      <c r="I61" s="52">
        <f t="shared" si="164"/>
        <v>0</v>
      </c>
      <c r="J61" s="51">
        <f t="shared" si="164"/>
        <v>0</v>
      </c>
      <c r="K61" s="51">
        <f t="shared" si="164"/>
        <v>0</v>
      </c>
      <c r="L61" s="51">
        <f t="shared" si="164"/>
        <v>0</v>
      </c>
      <c r="M61" s="51">
        <f t="shared" si="164"/>
        <v>0</v>
      </c>
      <c r="N61" s="51">
        <f t="shared" si="164"/>
        <v>0</v>
      </c>
      <c r="O61" s="51">
        <f t="shared" si="164"/>
        <v>0</v>
      </c>
      <c r="P61" s="51">
        <f t="shared" si="164"/>
        <v>0</v>
      </c>
      <c r="Q61" s="51">
        <f t="shared" si="164"/>
        <v>0</v>
      </c>
      <c r="R61" s="51">
        <f t="shared" si="164"/>
        <v>0</v>
      </c>
      <c r="S61" s="51">
        <f t="shared" si="164"/>
        <v>0</v>
      </c>
      <c r="T61" s="51">
        <f t="shared" si="164"/>
        <v>0</v>
      </c>
      <c r="U61" s="51">
        <f t="shared" si="164"/>
        <v>0</v>
      </c>
      <c r="V61" s="51">
        <f t="shared" si="164"/>
        <v>0</v>
      </c>
      <c r="W61" s="51">
        <f t="shared" si="164"/>
        <v>0</v>
      </c>
      <c r="X61" s="51">
        <f t="shared" si="164"/>
        <v>0</v>
      </c>
      <c r="Y61" s="51">
        <f t="shared" si="164"/>
        <v>0</v>
      </c>
      <c r="Z61" s="51">
        <f t="shared" si="164"/>
        <v>0</v>
      </c>
      <c r="AA61" s="51">
        <f t="shared" si="164"/>
        <v>0</v>
      </c>
      <c r="AB61" s="51">
        <f t="shared" si="164"/>
        <v>0</v>
      </c>
      <c r="AC61" s="51">
        <f t="shared" si="164"/>
        <v>0</v>
      </c>
      <c r="AD61" s="51">
        <f t="shared" si="164"/>
        <v>0</v>
      </c>
      <c r="AE61" s="51">
        <f t="shared" si="164"/>
        <v>0</v>
      </c>
      <c r="AF61" s="51">
        <f t="shared" si="164"/>
        <v>0</v>
      </c>
      <c r="AG61" s="51">
        <f t="shared" si="164"/>
        <v>0</v>
      </c>
      <c r="AH61" s="51">
        <f t="shared" si="164"/>
        <v>0</v>
      </c>
      <c r="AI61" s="51">
        <f t="shared" si="164"/>
        <v>0</v>
      </c>
      <c r="AJ61" s="51">
        <f t="shared" si="164"/>
        <v>0</v>
      </c>
      <c r="AK61" s="51">
        <f t="shared" si="164"/>
        <v>0</v>
      </c>
      <c r="AL61" s="51">
        <f t="shared" si="164"/>
        <v>0</v>
      </c>
      <c r="AM61" s="51">
        <f t="shared" si="164"/>
        <v>0</v>
      </c>
      <c r="AN61" s="51">
        <f t="shared" si="164"/>
        <v>0</v>
      </c>
      <c r="AO61" s="51">
        <f t="shared" si="164"/>
        <v>0</v>
      </c>
      <c r="AP61" s="51">
        <f t="shared" si="164"/>
        <v>0</v>
      </c>
      <c r="AQ61" s="51">
        <f t="shared" si="164"/>
        <v>0</v>
      </c>
      <c r="AR61" s="51">
        <f t="shared" si="164"/>
        <v>0</v>
      </c>
    </row>
    <row r="62" spans="1:45" s="160" customFormat="1" ht="15" thickBot="1">
      <c r="A62" s="156" t="s">
        <v>53</v>
      </c>
      <c r="B62" s="157"/>
      <c r="C62" s="139">
        <f t="shared" si="163"/>
        <v>1000000000</v>
      </c>
      <c r="D62" s="158">
        <v>0</v>
      </c>
      <c r="E62" s="159"/>
      <c r="F62" s="172"/>
      <c r="G62" s="159"/>
      <c r="H62" s="159"/>
      <c r="I62" s="170"/>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row>
    <row r="63" spans="1:45" s="17" customFormat="1" ht="15" thickBot="1">
      <c r="A63" s="29" t="s">
        <v>48</v>
      </c>
      <c r="B63" s="21"/>
      <c r="C63" s="139">
        <f>C45</f>
        <v>1000000000</v>
      </c>
      <c r="D63" s="154">
        <f>IFERROR(C63*(1+RATE(10,,C63,-M35)),"")</f>
        <v>1005608258.732255</v>
      </c>
      <c r="E63" s="154">
        <f>IFERROR(D63*(1+RATE(10,,D63,-N35)),"")</f>
        <v>1006393781.8406429</v>
      </c>
      <c r="F63" s="154">
        <f t="shared" ref="F63:AR63" si="165">IFERROR(E63*(1+RATE(10,,E45,-O35)),"")</f>
        <v>1002345257.8077865</v>
      </c>
      <c r="G63" s="154">
        <f t="shared" si="165"/>
        <v>993520922.29113472</v>
      </c>
      <c r="H63" s="154">
        <f t="shared" si="165"/>
        <v>980047164.21178675</v>
      </c>
      <c r="I63" s="154">
        <f t="shared" si="165"/>
        <v>962115513.52578056</v>
      </c>
      <c r="J63" s="154">
        <f t="shared" si="165"/>
        <v>939978111.02354491</v>
      </c>
      <c r="K63" s="154">
        <f t="shared" si="165"/>
        <v>913941809.92258763</v>
      </c>
      <c r="L63" s="154">
        <f t="shared" si="165"/>
        <v>884361102.08260858</v>
      </c>
      <c r="M63" s="154">
        <f t="shared" si="165"/>
        <v>851630096.64591563</v>
      </c>
      <c r="N63" s="154">
        <f t="shared" si="165"/>
        <v>816173804.46822155</v>
      </c>
      <c r="O63" s="154" t="str">
        <f t="shared" si="165"/>
        <v/>
      </c>
      <c r="P63" s="154" t="str">
        <f t="shared" si="165"/>
        <v/>
      </c>
      <c r="Q63" s="154" t="str">
        <f t="shared" si="165"/>
        <v/>
      </c>
      <c r="R63" s="154" t="str">
        <f t="shared" si="165"/>
        <v/>
      </c>
      <c r="S63" s="154" t="str">
        <f t="shared" si="165"/>
        <v/>
      </c>
      <c r="T63" s="154" t="str">
        <f t="shared" si="165"/>
        <v/>
      </c>
      <c r="U63" s="154" t="str">
        <f t="shared" si="165"/>
        <v/>
      </c>
      <c r="V63" s="154" t="str">
        <f t="shared" si="165"/>
        <v/>
      </c>
      <c r="W63" s="154" t="str">
        <f t="shared" si="165"/>
        <v/>
      </c>
      <c r="X63" s="154" t="str">
        <f t="shared" si="165"/>
        <v/>
      </c>
      <c r="Y63" s="154" t="str">
        <f t="shared" si="165"/>
        <v/>
      </c>
      <c r="Z63" s="154" t="str">
        <f t="shared" si="165"/>
        <v/>
      </c>
      <c r="AA63" s="154" t="str">
        <f t="shared" si="165"/>
        <v/>
      </c>
      <c r="AB63" s="154" t="str">
        <f t="shared" si="165"/>
        <v/>
      </c>
      <c r="AC63" s="154" t="str">
        <f t="shared" si="165"/>
        <v/>
      </c>
      <c r="AD63" s="154" t="str">
        <f t="shared" si="165"/>
        <v/>
      </c>
      <c r="AE63" s="154" t="str">
        <f t="shared" si="165"/>
        <v/>
      </c>
      <c r="AF63" s="154" t="str">
        <f t="shared" si="165"/>
        <v/>
      </c>
      <c r="AG63" s="154" t="str">
        <f t="shared" si="165"/>
        <v/>
      </c>
      <c r="AH63" s="154" t="str">
        <f>IFERROR(AG63*(1+RATE(10,,AG45,-AQ35)),"")</f>
        <v/>
      </c>
      <c r="AI63" s="154" t="str">
        <f t="shared" si="165"/>
        <v/>
      </c>
      <c r="AJ63" s="154" t="str">
        <f t="shared" si="165"/>
        <v/>
      </c>
      <c r="AK63" s="154" t="str">
        <f t="shared" si="165"/>
        <v/>
      </c>
      <c r="AL63" s="154" t="str">
        <f t="shared" si="165"/>
        <v/>
      </c>
      <c r="AM63" s="154" t="str">
        <f t="shared" si="165"/>
        <v/>
      </c>
      <c r="AN63" s="154" t="str">
        <f t="shared" si="165"/>
        <v/>
      </c>
      <c r="AO63" s="154" t="str">
        <f t="shared" si="165"/>
        <v/>
      </c>
      <c r="AP63" s="154" t="str">
        <f t="shared" si="165"/>
        <v/>
      </c>
      <c r="AQ63" s="154" t="str">
        <f t="shared" si="165"/>
        <v/>
      </c>
      <c r="AR63" s="154" t="str">
        <f t="shared" si="165"/>
        <v/>
      </c>
    </row>
    <row r="64" spans="1:45" s="17" customFormat="1" ht="19" thickBot="1">
      <c r="A64" s="29" t="s">
        <v>42</v>
      </c>
      <c r="B64" s="21"/>
      <c r="C64" s="139"/>
      <c r="D64" s="155" t="str">
        <f>IF(D62=0,"",D63-D62)</f>
        <v/>
      </c>
      <c r="E64" s="155" t="str">
        <f t="shared" ref="E64:AR64" si="166">IF(E62=0,"",E63-E62)</f>
        <v/>
      </c>
      <c r="F64" s="155" t="str">
        <f t="shared" si="166"/>
        <v/>
      </c>
      <c r="G64" s="155" t="str">
        <f t="shared" si="166"/>
        <v/>
      </c>
      <c r="H64" s="155" t="str">
        <f t="shared" si="166"/>
        <v/>
      </c>
      <c r="I64" s="155" t="str">
        <f t="shared" si="166"/>
        <v/>
      </c>
      <c r="J64" s="155" t="str">
        <f t="shared" si="166"/>
        <v/>
      </c>
      <c r="K64" s="155" t="str">
        <f t="shared" si="166"/>
        <v/>
      </c>
      <c r="L64" s="155" t="str">
        <f t="shared" si="166"/>
        <v/>
      </c>
      <c r="M64" s="155" t="str">
        <f t="shared" si="166"/>
        <v/>
      </c>
      <c r="N64" s="155" t="str">
        <f t="shared" si="166"/>
        <v/>
      </c>
      <c r="O64" s="155" t="str">
        <f t="shared" si="166"/>
        <v/>
      </c>
      <c r="P64" s="155" t="str">
        <f t="shared" si="166"/>
        <v/>
      </c>
      <c r="Q64" s="155" t="str">
        <f t="shared" si="166"/>
        <v/>
      </c>
      <c r="R64" s="155" t="str">
        <f t="shared" si="166"/>
        <v/>
      </c>
      <c r="S64" s="155" t="str">
        <f t="shared" si="166"/>
        <v/>
      </c>
      <c r="T64" s="155" t="str">
        <f t="shared" si="166"/>
        <v/>
      </c>
      <c r="U64" s="155" t="str">
        <f t="shared" si="166"/>
        <v/>
      </c>
      <c r="V64" s="155" t="str">
        <f t="shared" si="166"/>
        <v/>
      </c>
      <c r="W64" s="155" t="str">
        <f t="shared" si="166"/>
        <v/>
      </c>
      <c r="X64" s="155" t="str">
        <f t="shared" si="166"/>
        <v/>
      </c>
      <c r="Y64" s="155" t="str">
        <f t="shared" si="166"/>
        <v/>
      </c>
      <c r="Z64" s="155" t="str">
        <f t="shared" si="166"/>
        <v/>
      </c>
      <c r="AA64" s="155" t="str">
        <f t="shared" si="166"/>
        <v/>
      </c>
      <c r="AB64" s="155" t="str">
        <f t="shared" si="166"/>
        <v/>
      </c>
      <c r="AC64" s="155" t="str">
        <f t="shared" si="166"/>
        <v/>
      </c>
      <c r="AD64" s="155" t="str">
        <f t="shared" si="166"/>
        <v/>
      </c>
      <c r="AE64" s="155" t="str">
        <f t="shared" si="166"/>
        <v/>
      </c>
      <c r="AF64" s="155" t="str">
        <f t="shared" si="166"/>
        <v/>
      </c>
      <c r="AG64" s="155" t="str">
        <f t="shared" si="166"/>
        <v/>
      </c>
      <c r="AH64" s="155" t="str">
        <f t="shared" si="166"/>
        <v/>
      </c>
      <c r="AI64" s="155" t="str">
        <f t="shared" si="166"/>
        <v/>
      </c>
      <c r="AJ64" s="155" t="str">
        <f t="shared" si="166"/>
        <v/>
      </c>
      <c r="AK64" s="155" t="str">
        <f t="shared" si="166"/>
        <v/>
      </c>
      <c r="AL64" s="155" t="str">
        <f t="shared" si="166"/>
        <v/>
      </c>
      <c r="AM64" s="155" t="str">
        <f t="shared" si="166"/>
        <v/>
      </c>
      <c r="AN64" s="155" t="str">
        <f t="shared" si="166"/>
        <v/>
      </c>
      <c r="AO64" s="155" t="str">
        <f t="shared" si="166"/>
        <v/>
      </c>
      <c r="AP64" s="155" t="str">
        <f t="shared" si="166"/>
        <v/>
      </c>
      <c r="AQ64" s="155" t="str">
        <f t="shared" si="166"/>
        <v/>
      </c>
      <c r="AR64" s="155" t="str">
        <f t="shared" si="166"/>
        <v/>
      </c>
    </row>
    <row r="65" spans="1:44">
      <c r="A65" s="78" t="s">
        <v>22</v>
      </c>
      <c r="B65" s="79"/>
      <c r="C65" s="83"/>
      <c r="D65" s="86">
        <f t="shared" ref="D65:AR65" si="167">D62/$C$35-1</f>
        <v>-1</v>
      </c>
      <c r="E65" s="86">
        <f t="shared" si="167"/>
        <v>-1</v>
      </c>
      <c r="F65" s="86">
        <f t="shared" si="167"/>
        <v>-1</v>
      </c>
      <c r="G65" s="86">
        <f t="shared" si="167"/>
        <v>-1</v>
      </c>
      <c r="H65" s="86">
        <f t="shared" si="167"/>
        <v>-1</v>
      </c>
      <c r="I65" s="86">
        <f t="shared" si="167"/>
        <v>-1</v>
      </c>
      <c r="J65" s="86">
        <f t="shared" si="167"/>
        <v>-1</v>
      </c>
      <c r="K65" s="86">
        <f t="shared" si="167"/>
        <v>-1</v>
      </c>
      <c r="L65" s="86">
        <f t="shared" si="167"/>
        <v>-1</v>
      </c>
      <c r="M65" s="86">
        <f t="shared" si="167"/>
        <v>-1</v>
      </c>
      <c r="N65" s="86">
        <f t="shared" si="167"/>
        <v>-1</v>
      </c>
      <c r="O65" s="86">
        <f t="shared" si="167"/>
        <v>-1</v>
      </c>
      <c r="P65" s="86">
        <f t="shared" si="167"/>
        <v>-1</v>
      </c>
      <c r="Q65" s="86">
        <f t="shared" si="167"/>
        <v>-1</v>
      </c>
      <c r="R65" s="86">
        <f t="shared" si="167"/>
        <v>-1</v>
      </c>
      <c r="S65" s="86">
        <f t="shared" si="167"/>
        <v>-1</v>
      </c>
      <c r="T65" s="86">
        <f t="shared" si="167"/>
        <v>-1</v>
      </c>
      <c r="U65" s="86">
        <f t="shared" si="167"/>
        <v>-1</v>
      </c>
      <c r="V65" s="86">
        <f t="shared" si="167"/>
        <v>-1</v>
      </c>
      <c r="W65" s="86">
        <f t="shared" si="167"/>
        <v>-1</v>
      </c>
      <c r="X65" s="86">
        <f t="shared" si="167"/>
        <v>-1</v>
      </c>
      <c r="Y65" s="86">
        <f t="shared" si="167"/>
        <v>-1</v>
      </c>
      <c r="Z65" s="86">
        <f t="shared" si="167"/>
        <v>-1</v>
      </c>
      <c r="AA65" s="86">
        <f t="shared" si="167"/>
        <v>-1</v>
      </c>
      <c r="AB65" s="86">
        <f t="shared" si="167"/>
        <v>-1</v>
      </c>
      <c r="AC65" s="86">
        <f t="shared" si="167"/>
        <v>-1</v>
      </c>
      <c r="AD65" s="86">
        <f t="shared" si="167"/>
        <v>-1</v>
      </c>
      <c r="AE65" s="86">
        <f t="shared" si="167"/>
        <v>-1</v>
      </c>
      <c r="AF65" s="86">
        <f t="shared" si="167"/>
        <v>-1</v>
      </c>
      <c r="AG65" s="86">
        <f t="shared" si="167"/>
        <v>-1</v>
      </c>
      <c r="AH65" s="86">
        <f t="shared" si="167"/>
        <v>-1</v>
      </c>
      <c r="AI65" s="86">
        <f t="shared" si="167"/>
        <v>-1</v>
      </c>
      <c r="AJ65" s="86">
        <f t="shared" si="167"/>
        <v>-1</v>
      </c>
      <c r="AK65" s="86">
        <f t="shared" si="167"/>
        <v>-1</v>
      </c>
      <c r="AL65" s="86">
        <f t="shared" si="167"/>
        <v>-1</v>
      </c>
      <c r="AM65" s="86">
        <f t="shared" si="167"/>
        <v>-1</v>
      </c>
      <c r="AN65" s="86">
        <f t="shared" si="167"/>
        <v>-1</v>
      </c>
      <c r="AO65" s="86">
        <f t="shared" si="167"/>
        <v>-1</v>
      </c>
      <c r="AP65" s="86">
        <f t="shared" si="167"/>
        <v>-1</v>
      </c>
      <c r="AQ65" s="86">
        <f t="shared" si="167"/>
        <v>-1</v>
      </c>
      <c r="AR65" s="87">
        <f t="shared" si="167"/>
        <v>-1</v>
      </c>
    </row>
    <row r="66" spans="1:44">
      <c r="A66" s="43" t="s">
        <v>24</v>
      </c>
      <c r="B66" s="80"/>
      <c r="C66" s="44"/>
      <c r="D66" s="47">
        <f>D65*$C$35</f>
        <v>-1000000000</v>
      </c>
      <c r="E66" s="47">
        <f t="shared" ref="E66:AR66" si="168">E65*$C$35</f>
        <v>-1000000000</v>
      </c>
      <c r="F66" s="47">
        <f t="shared" si="168"/>
        <v>-1000000000</v>
      </c>
      <c r="G66" s="47">
        <f t="shared" si="168"/>
        <v>-1000000000</v>
      </c>
      <c r="H66" s="47">
        <f t="shared" si="168"/>
        <v>-1000000000</v>
      </c>
      <c r="I66" s="47">
        <f t="shared" si="168"/>
        <v>-1000000000</v>
      </c>
      <c r="J66" s="47">
        <f t="shared" si="168"/>
        <v>-1000000000</v>
      </c>
      <c r="K66" s="47">
        <f t="shared" si="168"/>
        <v>-1000000000</v>
      </c>
      <c r="L66" s="47">
        <f t="shared" si="168"/>
        <v>-1000000000</v>
      </c>
      <c r="M66" s="47">
        <f t="shared" si="168"/>
        <v>-1000000000</v>
      </c>
      <c r="N66" s="47">
        <f t="shared" si="168"/>
        <v>-1000000000</v>
      </c>
      <c r="O66" s="47">
        <f t="shared" si="168"/>
        <v>-1000000000</v>
      </c>
      <c r="P66" s="47">
        <f t="shared" si="168"/>
        <v>-1000000000</v>
      </c>
      <c r="Q66" s="47">
        <f t="shared" si="168"/>
        <v>-1000000000</v>
      </c>
      <c r="R66" s="47">
        <f t="shared" si="168"/>
        <v>-1000000000</v>
      </c>
      <c r="S66" s="47">
        <f t="shared" si="168"/>
        <v>-1000000000</v>
      </c>
      <c r="T66" s="47">
        <f t="shared" si="168"/>
        <v>-1000000000</v>
      </c>
      <c r="U66" s="47">
        <f t="shared" si="168"/>
        <v>-1000000000</v>
      </c>
      <c r="V66" s="47">
        <f t="shared" si="168"/>
        <v>-1000000000</v>
      </c>
      <c r="W66" s="47">
        <f t="shared" si="168"/>
        <v>-1000000000</v>
      </c>
      <c r="X66" s="47">
        <f t="shared" si="168"/>
        <v>-1000000000</v>
      </c>
      <c r="Y66" s="47">
        <f t="shared" si="168"/>
        <v>-1000000000</v>
      </c>
      <c r="Z66" s="47">
        <f t="shared" si="168"/>
        <v>-1000000000</v>
      </c>
      <c r="AA66" s="47">
        <f t="shared" si="168"/>
        <v>-1000000000</v>
      </c>
      <c r="AB66" s="47">
        <f t="shared" si="168"/>
        <v>-1000000000</v>
      </c>
      <c r="AC66" s="47">
        <f t="shared" si="168"/>
        <v>-1000000000</v>
      </c>
      <c r="AD66" s="47">
        <f t="shared" si="168"/>
        <v>-1000000000</v>
      </c>
      <c r="AE66" s="47">
        <f t="shared" si="168"/>
        <v>-1000000000</v>
      </c>
      <c r="AF66" s="47">
        <f t="shared" si="168"/>
        <v>-1000000000</v>
      </c>
      <c r="AG66" s="47">
        <f t="shared" si="168"/>
        <v>-1000000000</v>
      </c>
      <c r="AH66" s="47">
        <f t="shared" si="168"/>
        <v>-1000000000</v>
      </c>
      <c r="AI66" s="47">
        <f t="shared" si="168"/>
        <v>-1000000000</v>
      </c>
      <c r="AJ66" s="47">
        <f t="shared" si="168"/>
        <v>-1000000000</v>
      </c>
      <c r="AK66" s="47">
        <f t="shared" si="168"/>
        <v>-1000000000</v>
      </c>
      <c r="AL66" s="47">
        <f t="shared" si="168"/>
        <v>-1000000000</v>
      </c>
      <c r="AM66" s="47">
        <f t="shared" si="168"/>
        <v>-1000000000</v>
      </c>
      <c r="AN66" s="47">
        <f t="shared" si="168"/>
        <v>-1000000000</v>
      </c>
      <c r="AO66" s="47">
        <f t="shared" si="168"/>
        <v>-1000000000</v>
      </c>
      <c r="AP66" s="47">
        <f t="shared" si="168"/>
        <v>-1000000000</v>
      </c>
      <c r="AQ66" s="47">
        <f t="shared" si="168"/>
        <v>-1000000000</v>
      </c>
      <c r="AR66" s="89">
        <f t="shared" si="168"/>
        <v>-1000000000</v>
      </c>
    </row>
    <row r="67" spans="1:44">
      <c r="A67" s="43" t="s">
        <v>25</v>
      </c>
      <c r="B67" s="80"/>
      <c r="C67" s="44"/>
      <c r="D67" s="36">
        <f>IF(D62=0,0,D62/C62-1)</f>
        <v>0</v>
      </c>
      <c r="E67" s="36">
        <f>IF(E62=0,0,E62/D62-1)</f>
        <v>0</v>
      </c>
      <c r="F67" s="36">
        <f>IF(F62=0,0,F62/E62-1)</f>
        <v>0</v>
      </c>
      <c r="G67" s="36">
        <f t="shared" ref="G67:AR67" si="169">IF(G62=0,0,G62/F62-1)</f>
        <v>0</v>
      </c>
      <c r="H67" s="36">
        <f t="shared" si="169"/>
        <v>0</v>
      </c>
      <c r="I67" s="36">
        <f t="shared" si="169"/>
        <v>0</v>
      </c>
      <c r="J67" s="36">
        <f t="shared" si="169"/>
        <v>0</v>
      </c>
      <c r="K67" s="36">
        <f t="shared" si="169"/>
        <v>0</v>
      </c>
      <c r="L67" s="36">
        <f t="shared" si="169"/>
        <v>0</v>
      </c>
      <c r="M67" s="36">
        <f t="shared" si="169"/>
        <v>0</v>
      </c>
      <c r="N67" s="36">
        <f t="shared" si="169"/>
        <v>0</v>
      </c>
      <c r="O67" s="36">
        <f t="shared" si="169"/>
        <v>0</v>
      </c>
      <c r="P67" s="36">
        <f t="shared" si="169"/>
        <v>0</v>
      </c>
      <c r="Q67" s="36">
        <f t="shared" si="169"/>
        <v>0</v>
      </c>
      <c r="R67" s="36">
        <f t="shared" si="169"/>
        <v>0</v>
      </c>
      <c r="S67" s="36">
        <f t="shared" si="169"/>
        <v>0</v>
      </c>
      <c r="T67" s="36">
        <f t="shared" si="169"/>
        <v>0</v>
      </c>
      <c r="U67" s="36">
        <f t="shared" si="169"/>
        <v>0</v>
      </c>
      <c r="V67" s="36">
        <f t="shared" si="169"/>
        <v>0</v>
      </c>
      <c r="W67" s="36">
        <f t="shared" si="169"/>
        <v>0</v>
      </c>
      <c r="X67" s="36">
        <f t="shared" si="169"/>
        <v>0</v>
      </c>
      <c r="Y67" s="36">
        <f t="shared" si="169"/>
        <v>0</v>
      </c>
      <c r="Z67" s="36">
        <f t="shared" si="169"/>
        <v>0</v>
      </c>
      <c r="AA67" s="36">
        <f t="shared" si="169"/>
        <v>0</v>
      </c>
      <c r="AB67" s="36">
        <f t="shared" si="169"/>
        <v>0</v>
      </c>
      <c r="AC67" s="36">
        <f t="shared" si="169"/>
        <v>0</v>
      </c>
      <c r="AD67" s="36">
        <f t="shared" si="169"/>
        <v>0</v>
      </c>
      <c r="AE67" s="36">
        <f t="shared" si="169"/>
        <v>0</v>
      </c>
      <c r="AF67" s="36">
        <f t="shared" si="169"/>
        <v>0</v>
      </c>
      <c r="AG67" s="36">
        <f t="shared" si="169"/>
        <v>0</v>
      </c>
      <c r="AH67" s="36">
        <f t="shared" si="169"/>
        <v>0</v>
      </c>
      <c r="AI67" s="36">
        <f t="shared" si="169"/>
        <v>0</v>
      </c>
      <c r="AJ67" s="36">
        <f t="shared" si="169"/>
        <v>0</v>
      </c>
      <c r="AK67" s="36">
        <f t="shared" si="169"/>
        <v>0</v>
      </c>
      <c r="AL67" s="36">
        <f t="shared" si="169"/>
        <v>0</v>
      </c>
      <c r="AM67" s="36">
        <f t="shared" si="169"/>
        <v>0</v>
      </c>
      <c r="AN67" s="36">
        <f t="shared" si="169"/>
        <v>0</v>
      </c>
      <c r="AO67" s="36">
        <f t="shared" si="169"/>
        <v>0</v>
      </c>
      <c r="AP67" s="36">
        <f t="shared" si="169"/>
        <v>0</v>
      </c>
      <c r="AQ67" s="36">
        <f t="shared" si="169"/>
        <v>0</v>
      </c>
      <c r="AR67" s="36">
        <f t="shared" si="169"/>
        <v>0</v>
      </c>
    </row>
    <row r="68" spans="1:44">
      <c r="A68" s="43" t="s">
        <v>23</v>
      </c>
      <c r="B68" s="80"/>
      <c r="C68" s="44"/>
      <c r="D68" s="47">
        <f>IF(D62=0,0,D62-C62)</f>
        <v>0</v>
      </c>
      <c r="E68" s="47">
        <f t="shared" ref="E68:AR68" si="170">E62-D62</f>
        <v>0</v>
      </c>
      <c r="F68" s="47">
        <f t="shared" si="170"/>
        <v>0</v>
      </c>
      <c r="G68" s="47">
        <f t="shared" si="170"/>
        <v>0</v>
      </c>
      <c r="H68" s="47">
        <f t="shared" si="170"/>
        <v>0</v>
      </c>
      <c r="I68" s="47">
        <f t="shared" si="170"/>
        <v>0</v>
      </c>
      <c r="J68" s="47">
        <f t="shared" si="170"/>
        <v>0</v>
      </c>
      <c r="K68" s="47">
        <f t="shared" si="170"/>
        <v>0</v>
      </c>
      <c r="L68" s="47">
        <f t="shared" si="170"/>
        <v>0</v>
      </c>
      <c r="M68" s="47">
        <f t="shared" si="170"/>
        <v>0</v>
      </c>
      <c r="N68" s="47">
        <f t="shared" si="170"/>
        <v>0</v>
      </c>
      <c r="O68" s="47">
        <f t="shared" si="170"/>
        <v>0</v>
      </c>
      <c r="P68" s="47">
        <f t="shared" si="170"/>
        <v>0</v>
      </c>
      <c r="Q68" s="47">
        <f t="shared" si="170"/>
        <v>0</v>
      </c>
      <c r="R68" s="47">
        <f t="shared" si="170"/>
        <v>0</v>
      </c>
      <c r="S68" s="47">
        <f t="shared" si="170"/>
        <v>0</v>
      </c>
      <c r="T68" s="47">
        <f t="shared" si="170"/>
        <v>0</v>
      </c>
      <c r="U68" s="47">
        <f t="shared" si="170"/>
        <v>0</v>
      </c>
      <c r="V68" s="47">
        <f t="shared" si="170"/>
        <v>0</v>
      </c>
      <c r="W68" s="47">
        <f t="shared" si="170"/>
        <v>0</v>
      </c>
      <c r="X68" s="47">
        <f t="shared" si="170"/>
        <v>0</v>
      </c>
      <c r="Y68" s="47">
        <f t="shared" si="170"/>
        <v>0</v>
      </c>
      <c r="Z68" s="47">
        <f t="shared" si="170"/>
        <v>0</v>
      </c>
      <c r="AA68" s="47">
        <f t="shared" si="170"/>
        <v>0</v>
      </c>
      <c r="AB68" s="47">
        <f t="shared" si="170"/>
        <v>0</v>
      </c>
      <c r="AC68" s="47">
        <f t="shared" si="170"/>
        <v>0</v>
      </c>
      <c r="AD68" s="47">
        <f t="shared" si="170"/>
        <v>0</v>
      </c>
      <c r="AE68" s="47">
        <f t="shared" si="170"/>
        <v>0</v>
      </c>
      <c r="AF68" s="47">
        <f t="shared" si="170"/>
        <v>0</v>
      </c>
      <c r="AG68" s="47">
        <f t="shared" si="170"/>
        <v>0</v>
      </c>
      <c r="AH68" s="47">
        <f t="shared" si="170"/>
        <v>0</v>
      </c>
      <c r="AI68" s="47">
        <f t="shared" si="170"/>
        <v>0</v>
      </c>
      <c r="AJ68" s="47">
        <f t="shared" si="170"/>
        <v>0</v>
      </c>
      <c r="AK68" s="47">
        <f t="shared" si="170"/>
        <v>0</v>
      </c>
      <c r="AL68" s="47">
        <f t="shared" si="170"/>
        <v>0</v>
      </c>
      <c r="AM68" s="47">
        <f t="shared" si="170"/>
        <v>0</v>
      </c>
      <c r="AN68" s="47">
        <f t="shared" si="170"/>
        <v>0</v>
      </c>
      <c r="AO68" s="47">
        <f t="shared" si="170"/>
        <v>0</v>
      </c>
      <c r="AP68" s="47">
        <f t="shared" si="170"/>
        <v>0</v>
      </c>
      <c r="AQ68" s="47">
        <f t="shared" si="170"/>
        <v>0</v>
      </c>
      <c r="AR68" s="89">
        <f t="shared" si="170"/>
        <v>0</v>
      </c>
    </row>
    <row r="69" spans="1:44" ht="15" thickBot="1">
      <c r="A69" s="81" t="s">
        <v>29</v>
      </c>
      <c r="B69" s="82"/>
      <c r="C69" s="84"/>
      <c r="D69" s="34">
        <f>IF(D62=0,0,D61/C61-1)</f>
        <v>0</v>
      </c>
      <c r="E69" s="34">
        <f t="shared" ref="E69:AR69" si="171">IF(E62=0,0,E61/D61-1)</f>
        <v>0</v>
      </c>
      <c r="F69" s="34">
        <f t="shared" si="171"/>
        <v>0</v>
      </c>
      <c r="G69" s="34">
        <f t="shared" si="171"/>
        <v>0</v>
      </c>
      <c r="H69" s="34">
        <f t="shared" si="171"/>
        <v>0</v>
      </c>
      <c r="I69" s="34">
        <f t="shared" si="171"/>
        <v>0</v>
      </c>
      <c r="J69" s="34">
        <f t="shared" si="171"/>
        <v>0</v>
      </c>
      <c r="K69" s="34">
        <f t="shared" si="171"/>
        <v>0</v>
      </c>
      <c r="L69" s="34">
        <f t="shared" si="171"/>
        <v>0</v>
      </c>
      <c r="M69" s="34">
        <f t="shared" si="171"/>
        <v>0</v>
      </c>
      <c r="N69" s="34">
        <f t="shared" si="171"/>
        <v>0</v>
      </c>
      <c r="O69" s="34">
        <f t="shared" si="171"/>
        <v>0</v>
      </c>
      <c r="P69" s="34">
        <f t="shared" si="171"/>
        <v>0</v>
      </c>
      <c r="Q69" s="34">
        <f t="shared" si="171"/>
        <v>0</v>
      </c>
      <c r="R69" s="34">
        <f t="shared" si="171"/>
        <v>0</v>
      </c>
      <c r="S69" s="34">
        <f t="shared" si="171"/>
        <v>0</v>
      </c>
      <c r="T69" s="34">
        <f t="shared" si="171"/>
        <v>0</v>
      </c>
      <c r="U69" s="34">
        <f t="shared" si="171"/>
        <v>0</v>
      </c>
      <c r="V69" s="34">
        <f t="shared" si="171"/>
        <v>0</v>
      </c>
      <c r="W69" s="34">
        <f t="shared" si="171"/>
        <v>0</v>
      </c>
      <c r="X69" s="34">
        <f t="shared" si="171"/>
        <v>0</v>
      </c>
      <c r="Y69" s="34">
        <f t="shared" si="171"/>
        <v>0</v>
      </c>
      <c r="Z69" s="34">
        <f t="shared" si="171"/>
        <v>0</v>
      </c>
      <c r="AA69" s="34">
        <f t="shared" si="171"/>
        <v>0</v>
      </c>
      <c r="AB69" s="34">
        <f t="shared" si="171"/>
        <v>0</v>
      </c>
      <c r="AC69" s="34">
        <f t="shared" si="171"/>
        <v>0</v>
      </c>
      <c r="AD69" s="34">
        <f t="shared" si="171"/>
        <v>0</v>
      </c>
      <c r="AE69" s="34">
        <f t="shared" si="171"/>
        <v>0</v>
      </c>
      <c r="AF69" s="34">
        <f t="shared" si="171"/>
        <v>0</v>
      </c>
      <c r="AG69" s="34">
        <f t="shared" si="171"/>
        <v>0</v>
      </c>
      <c r="AH69" s="34">
        <f t="shared" si="171"/>
        <v>0</v>
      </c>
      <c r="AI69" s="34">
        <f t="shared" si="171"/>
        <v>0</v>
      </c>
      <c r="AJ69" s="34">
        <f t="shared" si="171"/>
        <v>0</v>
      </c>
      <c r="AK69" s="34">
        <f t="shared" si="171"/>
        <v>0</v>
      </c>
      <c r="AL69" s="34">
        <f t="shared" si="171"/>
        <v>0</v>
      </c>
      <c r="AM69" s="34">
        <f t="shared" si="171"/>
        <v>0</v>
      </c>
      <c r="AN69" s="34">
        <f t="shared" si="171"/>
        <v>0</v>
      </c>
      <c r="AO69" s="34">
        <f t="shared" si="171"/>
        <v>0</v>
      </c>
      <c r="AP69" s="34">
        <f t="shared" si="171"/>
        <v>0</v>
      </c>
      <c r="AQ69" s="34">
        <f t="shared" si="171"/>
        <v>0</v>
      </c>
      <c r="AR69" s="34">
        <f t="shared" si="171"/>
        <v>0</v>
      </c>
    </row>
    <row r="70" spans="1:44">
      <c r="A70" s="43"/>
      <c r="B70" s="21"/>
      <c r="C70" s="4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row>
    <row r="71" spans="1:44">
      <c r="A71" s="43"/>
      <c r="B71" s="21"/>
      <c r="C71" s="4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row>
  </sheetData>
  <dataConsolidate/>
  <mergeCells count="8">
    <mergeCell ref="C19:G19"/>
    <mergeCell ref="C21:G21"/>
    <mergeCell ref="C11:G11"/>
    <mergeCell ref="C14:G14"/>
    <mergeCell ref="C15:G15"/>
    <mergeCell ref="C16:G16"/>
    <mergeCell ref="C17:G17"/>
    <mergeCell ref="C18:G18"/>
  </mergeCells>
  <pageMargins left="0.25" right="0.25" top="0.75" bottom="0.75" header="0.3" footer="0.3"/>
  <pageSetup orientation="landscape" horizontalDpi="1200" verticalDpi="12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05" sqref="N205"/>
    </sheetView>
  </sheetViews>
  <sheetFormatPr baseColWidth="10" defaultColWidth="8.83203125" defaultRowHeight="14" x14ac:dyDescent="0"/>
  <sheetData/>
  <pageMargins left="0.7" right="0.7" top="0.75" bottom="0.75" header="0.3" footer="0.3"/>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6802BA1858EC459E01D901535D9D84" ma:contentTypeVersion="0" ma:contentTypeDescription="Create a new document." ma:contentTypeScope="" ma:versionID="57754650ab7046f88dba7eb1e803f438">
  <xsd:schema xmlns:xsd="http://www.w3.org/2001/XMLSchema" xmlns:p="http://schemas.microsoft.com/office/2006/metadata/properties" targetNamespace="http://schemas.microsoft.com/office/2006/metadata/properties" ma:root="true" ma:fieldsID="f4d196f5c675f743c82a55ad494504e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F097706-8679-4960-BB7F-240A939D3DDB}">
  <ds:schemaRef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81A29496-3C24-4ABC-90BF-F49AD6A9116A}">
  <ds:schemaRefs>
    <ds:schemaRef ds:uri="http://schemas.microsoft.com/sharepoint/v3/contenttype/forms"/>
  </ds:schemaRefs>
</ds:datastoreItem>
</file>

<file path=customXml/itemProps3.xml><?xml version="1.0" encoding="utf-8"?>
<ds:datastoreItem xmlns:ds="http://schemas.openxmlformats.org/officeDocument/2006/customXml" ds:itemID="{C8FBB6D4-EF48-4475-9328-E805547323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C-FACT</vt:lpstr>
      <vt:lpstr>License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Kocher</dc:creator>
  <cp:lastModifiedBy>Katie Allen</cp:lastModifiedBy>
  <cp:lastPrinted>2009-04-10T21:28:51Z</cp:lastPrinted>
  <dcterms:created xsi:type="dcterms:W3CDTF">2009-04-10T17:46:44Z</dcterms:created>
  <dcterms:modified xsi:type="dcterms:W3CDTF">2016-10-28T08:04:51Z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0x010100506802BA1858EC459E01D901535D9D84</vt:lpwstr>
  </property>
</Properties>
</file>